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.kane\Desktop\New folder\1\"/>
    </mc:Choice>
  </mc:AlternateContent>
  <bookViews>
    <workbookView xWindow="0" yWindow="0" windowWidth="15360" windowHeight="5295" tabRatio="654"/>
  </bookViews>
  <sheets>
    <sheet name="Кл.БП-КЛП-Утил_прехв. от ТР" sheetId="30" r:id="rId1"/>
    <sheet name="Кл.БП-КомМО-Утил.прехв. от ТР" sheetId="34" r:id="rId2"/>
    <sheet name="Кл.БП-КЛП-Утил. доп." sheetId="31" r:id="rId3"/>
    <sheet name="Кл.БП-СВ-Утил. прехв. от ТР" sheetId="38" r:id="rId4"/>
    <sheet name="Кл.БП-СВ-Утил. доп." sheetId="40" r:id="rId5"/>
    <sheet name="Кл.БП-ВВС-Утил. прехв. от ТР" sheetId="43" r:id="rId6"/>
    <sheet name="АСП-КЛП-Утил._прехв. от ТР" sheetId="32" r:id="rId7"/>
    <sheet name="АСП-ВВС- Утил._прехв. от ТР" sheetId="42" r:id="rId8"/>
    <sheet name="АСП-ВВС-Утил. доп." sheetId="44" r:id="rId9"/>
    <sheet name="Инж.БП-КЛП-Утил.прех. от ТР" sheetId="35" r:id="rId10"/>
    <sheet name="Инж.БП-КЛП-Утил._доп." sheetId="33" r:id="rId11"/>
    <sheet name="Инж.БП-СВ-Утил. доп." sheetId="41" r:id="rId12"/>
    <sheet name="Елементи от ЗУР-КЛП-утил.изм." sheetId="26" r:id="rId13"/>
    <sheet name="МорскиБП-ВМС-Утил. доп." sheetId="45" r:id="rId14"/>
  </sheets>
  <definedNames>
    <definedName name="_xlnm.Print_Area" localSheetId="7">'АСП-ВВС- Утил._прехв. от ТР'!$A$1:$AC$33</definedName>
    <definedName name="_xlnm.Print_Area" localSheetId="6">'АСП-КЛП-Утил._прехв. от ТР'!$A$1:$AK$31</definedName>
    <definedName name="_xlnm.Print_Area" localSheetId="10">'Инж.БП-КЛП-Утил._доп.'!$A$1:$AK$40</definedName>
    <definedName name="_xlnm.Print_Area" localSheetId="9">'Инж.БП-КЛП-Утил.прех. от ТР'!$A$1:$AC$19</definedName>
    <definedName name="_xlnm.Print_Area" localSheetId="2">'Кл.БП-КЛП-Утил. доп.'!$A$1:$AO$162</definedName>
    <definedName name="_xlnm.Print_Area" localSheetId="0">'Кл.БП-КЛП-Утил_прехв. от ТР'!$A$1:$AO$45</definedName>
    <definedName name="_xlnm.Print_Area" localSheetId="13">'МорскиБП-ВМС-Утил. доп.'!$A$1:$AO$14</definedName>
    <definedName name="_xlnm.Print_Titles" localSheetId="7">'АСП-ВВС- Утил._прехв. от ТР'!$A:$G,'АСП-ВВС- Утил._прехв. от ТР'!$1:$3</definedName>
    <definedName name="_xlnm.Print_Titles" localSheetId="8">'АСП-ВВС-Утил. доп.'!$A:$G,'АСП-ВВС-Утил. доп.'!$1:$3</definedName>
    <definedName name="_xlnm.Print_Titles" localSheetId="6">'АСП-КЛП-Утил._прехв. от ТР'!$A:$G,'АСП-КЛП-Утил._прехв. от ТР'!$1:$7</definedName>
    <definedName name="_xlnm.Print_Titles" localSheetId="12">'Елементи от ЗУР-КЛП-утил.изм.'!$A:$G,'Елементи от ЗУР-КЛП-утил.изм.'!$1:$8</definedName>
    <definedName name="_xlnm.Print_Titles" localSheetId="10">'Инж.БП-КЛП-Утил._доп.'!$A:$G,'Инж.БП-КЛП-Утил._доп.'!$1:$7</definedName>
    <definedName name="_xlnm.Print_Titles" localSheetId="11">'Инж.БП-СВ-Утил. доп.'!$A:$G,'Инж.БП-СВ-Утил. доп.'!$1:$3</definedName>
    <definedName name="_xlnm.Print_Titles" localSheetId="5">'Кл.БП-ВВС-Утил. прехв. от ТР'!$A:$G,'Кл.БП-ВВС-Утил. прехв. от ТР'!$1:$3</definedName>
    <definedName name="_xlnm.Print_Titles" localSheetId="2">'Кл.БП-КЛП-Утил. доп.'!$A:$G,'Кл.БП-КЛП-Утил. доп.'!$1:$5</definedName>
    <definedName name="_xlnm.Print_Titles" localSheetId="0">'Кл.БП-КЛП-Утил_прехв. от ТР'!$A:$G,'Кл.БП-КЛП-Утил_прехв. от ТР'!$3:$7</definedName>
    <definedName name="_xlnm.Print_Titles" localSheetId="4">'Кл.БП-СВ-Утил. доп.'!$A:$G,'Кл.БП-СВ-Утил. доп.'!$1:$3</definedName>
    <definedName name="_xlnm.Print_Titles" localSheetId="3">'Кл.БП-СВ-Утил. прехв. от ТР'!$1:$3</definedName>
    <definedName name="_xlnm.Print_Titles" localSheetId="13">'МорскиБП-ВМС-Утил. доп.'!$1:$7</definedName>
    <definedName name="БПка_мини" localSheetId="9">#REF!</definedName>
    <definedName name="БПка_мини" localSheetId="11">#REF!</definedName>
    <definedName name="БПка_мини" localSheetId="2">#REF!</definedName>
    <definedName name="БПка_мини" localSheetId="0">#REF!</definedName>
    <definedName name="БПка_мини" localSheetId="4">#REF!</definedName>
    <definedName name="БПка_мини" localSheetId="3">#REF!</definedName>
    <definedName name="БПка_мини" localSheetId="13">#REF!</definedName>
    <definedName name="БПка_мини">#REF!</definedName>
    <definedName name="Наличност" localSheetId="9">#REF!</definedName>
    <definedName name="Наличност" localSheetId="11">#REF!</definedName>
    <definedName name="Наличност" localSheetId="2">#REF!</definedName>
    <definedName name="Наличност" localSheetId="0">#REF!</definedName>
    <definedName name="Наличност" localSheetId="4">#REF!</definedName>
    <definedName name="Наличност" localSheetId="3">#REF!</definedName>
    <definedName name="Наличност" localSheetId="13">#REF!</definedName>
    <definedName name="Наличност">#REF!</definedName>
    <definedName name="Разход" localSheetId="9">#REF!</definedName>
    <definedName name="Разход" localSheetId="11">#REF!</definedName>
    <definedName name="Разход" localSheetId="2">#REF!</definedName>
    <definedName name="Разход" localSheetId="0">#REF!</definedName>
    <definedName name="Разход" localSheetId="4">#REF!</definedName>
    <definedName name="Разход" localSheetId="3">#REF!</definedName>
    <definedName name="Разход" localSheetId="13">#REF!</definedName>
    <definedName name="Разход">#REF!</definedName>
  </definedNames>
  <calcPr calcId="162913"/>
</workbook>
</file>

<file path=xl/calcChain.xml><?xml version="1.0" encoding="utf-8"?>
<calcChain xmlns="http://schemas.openxmlformats.org/spreadsheetml/2006/main">
  <c r="AG14" i="45" l="1"/>
  <c r="AF14" i="45"/>
  <c r="L36" i="26"/>
  <c r="R36" i="26" s="1"/>
  <c r="J36" i="26"/>
  <c r="P36" i="26" s="1"/>
  <c r="R35" i="26"/>
  <c r="S35" i="26" s="1"/>
  <c r="U35" i="26" s="1"/>
  <c r="T35" i="26" s="1"/>
  <c r="M35" i="26"/>
  <c r="S34" i="26"/>
  <c r="U34" i="26" s="1"/>
  <c r="T34" i="26" s="1"/>
  <c r="P34" i="26"/>
  <c r="M34" i="26"/>
  <c r="R33" i="26"/>
  <c r="S33" i="26" s="1"/>
  <c r="U33" i="26" s="1"/>
  <c r="T33" i="26" s="1"/>
  <c r="M33" i="26"/>
  <c r="R32" i="26"/>
  <c r="S32" i="26" s="1"/>
  <c r="M32" i="26"/>
  <c r="L30" i="26"/>
  <c r="R30" i="26" s="1"/>
  <c r="S30" i="26" s="1"/>
  <c r="R29" i="26"/>
  <c r="S29" i="26" s="1"/>
  <c r="U29" i="26" s="1"/>
  <c r="T29" i="26" s="1"/>
  <c r="M29" i="26"/>
  <c r="R28" i="26"/>
  <c r="S28" i="26" s="1"/>
  <c r="M28" i="26"/>
  <c r="M30" i="26" s="1"/>
  <c r="R24" i="26"/>
  <c r="L24" i="26"/>
  <c r="J24" i="26"/>
  <c r="P24" i="26" s="1"/>
  <c r="S24" i="26" s="1"/>
  <c r="R23" i="26"/>
  <c r="S23" i="26" s="1"/>
  <c r="U23" i="26" s="1"/>
  <c r="T23" i="26" s="1"/>
  <c r="M23" i="26"/>
  <c r="P22" i="26"/>
  <c r="S22" i="26" s="1"/>
  <c r="U22" i="26" s="1"/>
  <c r="T22" i="26" s="1"/>
  <c r="M22" i="26"/>
  <c r="R21" i="26"/>
  <c r="S21" i="26" s="1"/>
  <c r="U21" i="26" s="1"/>
  <c r="T21" i="26" s="1"/>
  <c r="M21" i="26"/>
  <c r="S20" i="26"/>
  <c r="R20" i="26"/>
  <c r="M20" i="26"/>
  <c r="M24" i="26" s="1"/>
  <c r="R19" i="26"/>
  <c r="S19" i="26" s="1"/>
  <c r="L19" i="26"/>
  <c r="R18" i="26"/>
  <c r="S18" i="26" s="1"/>
  <c r="U18" i="26" s="1"/>
  <c r="T18" i="26" s="1"/>
  <c r="M18" i="26"/>
  <c r="S17" i="26"/>
  <c r="R17" i="26"/>
  <c r="M17" i="26"/>
  <c r="M19" i="26" s="1"/>
  <c r="AV90" i="41"/>
  <c r="AU90" i="41"/>
  <c r="AW90" i="41" s="1"/>
  <c r="AT90" i="41"/>
  <c r="AV89" i="41"/>
  <c r="AU89" i="41"/>
  <c r="AW89" i="41" s="1"/>
  <c r="AT89" i="41"/>
  <c r="AU88" i="41"/>
  <c r="AW88" i="41" s="1"/>
  <c r="AT88" i="41"/>
  <c r="AV87" i="41"/>
  <c r="AU87" i="41"/>
  <c r="AW87" i="41" s="1"/>
  <c r="AT87" i="41"/>
  <c r="AU86" i="41"/>
  <c r="AW86" i="41" s="1"/>
  <c r="AT86" i="41"/>
  <c r="AU85" i="41"/>
  <c r="AW85" i="41" s="1"/>
  <c r="AT85" i="41"/>
  <c r="AU84" i="41"/>
  <c r="AW84" i="41" s="1"/>
  <c r="AT84" i="41"/>
  <c r="AV83" i="41"/>
  <c r="AU83" i="41"/>
  <c r="AW83" i="41" s="1"/>
  <c r="AT83" i="41"/>
  <c r="AV82" i="41"/>
  <c r="AU82" i="41"/>
  <c r="AW82" i="41" s="1"/>
  <c r="AT82" i="41"/>
  <c r="AV81" i="41"/>
  <c r="AU81" i="41"/>
  <c r="AW81" i="41" s="1"/>
  <c r="AT81" i="41"/>
  <c r="AU80" i="41"/>
  <c r="AW80" i="41" s="1"/>
  <c r="AT80" i="41"/>
  <c r="AU78" i="41"/>
  <c r="AW78" i="41" s="1"/>
  <c r="AT78" i="41"/>
  <c r="AU77" i="41"/>
  <c r="AW77" i="41" s="1"/>
  <c r="AT77" i="41"/>
  <c r="AU76" i="41"/>
  <c r="AW76" i="41" s="1"/>
  <c r="AT76" i="41"/>
  <c r="AV75" i="41"/>
  <c r="AU75" i="41"/>
  <c r="AW75" i="41" s="1"/>
  <c r="AT75" i="41"/>
  <c r="AV74" i="41"/>
  <c r="AU74" i="41"/>
  <c r="AW74" i="41" s="1"/>
  <c r="AT74" i="41"/>
  <c r="AV73" i="41"/>
  <c r="AU73" i="41"/>
  <c r="AW73" i="41" s="1"/>
  <c r="AT73" i="41"/>
  <c r="AU72" i="41"/>
  <c r="AW72" i="41" s="1"/>
  <c r="AT72" i="41"/>
  <c r="AU71" i="41"/>
  <c r="AW71" i="41" s="1"/>
  <c r="AT71" i="41"/>
  <c r="AU70" i="41"/>
  <c r="AW70" i="41" s="1"/>
  <c r="AT70" i="41"/>
  <c r="AU69" i="41"/>
  <c r="AW69" i="41" s="1"/>
  <c r="AT69" i="41"/>
  <c r="AU68" i="41"/>
  <c r="AW68" i="41" s="1"/>
  <c r="AT68" i="41"/>
  <c r="AU67" i="41"/>
  <c r="AW67" i="41" s="1"/>
  <c r="AT67" i="41"/>
  <c r="AV66" i="41"/>
  <c r="AU66" i="41"/>
  <c r="AW66" i="41" s="1"/>
  <c r="AT66" i="41"/>
  <c r="AV64" i="41"/>
  <c r="AU64" i="41"/>
  <c r="AW64" i="41" s="1"/>
  <c r="AT64" i="41"/>
  <c r="AU63" i="41"/>
  <c r="AW63" i="41" s="1"/>
  <c r="AT63" i="41"/>
  <c r="AU62" i="41"/>
  <c r="AW62" i="41" s="1"/>
  <c r="AT62" i="41"/>
  <c r="AU61" i="41"/>
  <c r="AW61" i="41" s="1"/>
  <c r="AT61" i="41"/>
  <c r="AU60" i="41"/>
  <c r="AW60" i="41" s="1"/>
  <c r="AT60" i="41"/>
  <c r="AU58" i="41"/>
  <c r="AW58" i="41" s="1"/>
  <c r="AT58" i="41"/>
  <c r="AU57" i="41"/>
  <c r="AW57" i="41" s="1"/>
  <c r="AT57" i="41"/>
  <c r="AV56" i="41"/>
  <c r="AU56" i="41"/>
  <c r="AW56" i="41" s="1"/>
  <c r="AT56" i="41"/>
  <c r="AV55" i="41"/>
  <c r="AU55" i="41"/>
  <c r="AW55" i="41" s="1"/>
  <c r="AT55" i="41"/>
  <c r="AU54" i="41"/>
  <c r="AW54" i="41" s="1"/>
  <c r="AT54" i="41"/>
  <c r="AU53" i="41"/>
  <c r="AW53" i="41" s="1"/>
  <c r="AT53" i="41"/>
  <c r="AU51" i="41"/>
  <c r="AW51" i="41" s="1"/>
  <c r="AT51" i="41"/>
  <c r="AU50" i="41"/>
  <c r="AW50" i="41" s="1"/>
  <c r="AT50" i="41"/>
  <c r="AU48" i="41"/>
  <c r="AW48" i="41" s="1"/>
  <c r="AT48" i="41"/>
  <c r="AU47" i="41"/>
  <c r="AW47" i="41" s="1"/>
  <c r="AT47" i="41"/>
  <c r="AV46" i="41"/>
  <c r="AU46" i="41"/>
  <c r="AW46" i="41" s="1"/>
  <c r="AT46" i="41"/>
  <c r="AU44" i="41"/>
  <c r="AW44" i="41" s="1"/>
  <c r="AW45" i="41" s="1"/>
  <c r="AT44" i="41"/>
  <c r="AV42" i="41"/>
  <c r="AV43" i="41" s="1"/>
  <c r="AU42" i="41"/>
  <c r="AW42" i="41" s="1"/>
  <c r="AW43" i="41" s="1"/>
  <c r="AT42" i="41"/>
  <c r="AV40" i="41"/>
  <c r="AU40" i="41"/>
  <c r="AW40" i="41" s="1"/>
  <c r="AT40" i="41"/>
  <c r="AU39" i="41"/>
  <c r="AW39" i="41" s="1"/>
  <c r="AT39" i="41"/>
  <c r="AU38" i="41"/>
  <c r="AT38" i="41"/>
  <c r="AU36" i="41"/>
  <c r="AT36" i="41"/>
  <c r="AW35" i="41"/>
  <c r="AU35" i="41"/>
  <c r="AV35" i="41" s="1"/>
  <c r="AT35" i="41"/>
  <c r="AU34" i="41"/>
  <c r="AT34" i="41"/>
  <c r="AU32" i="41"/>
  <c r="AT32" i="41"/>
  <c r="AU30" i="41"/>
  <c r="AT30" i="41"/>
  <c r="AU28" i="41"/>
  <c r="AT28" i="41"/>
  <c r="AW27" i="41"/>
  <c r="AU27" i="41"/>
  <c r="AV27" i="41" s="1"/>
  <c r="AT27" i="41"/>
  <c r="AW25" i="41"/>
  <c r="AU25" i="41"/>
  <c r="AV25" i="41" s="1"/>
  <c r="AT25" i="41"/>
  <c r="AW24" i="41"/>
  <c r="AV24" i="41"/>
  <c r="AU23" i="41"/>
  <c r="AT23" i="41"/>
  <c r="AU21" i="41"/>
  <c r="AT21" i="41"/>
  <c r="AU20" i="41"/>
  <c r="AV20" i="41" s="1"/>
  <c r="AT20" i="41"/>
  <c r="AU18" i="41"/>
  <c r="AV18" i="41" s="1"/>
  <c r="AT18" i="41"/>
  <c r="AU17" i="41"/>
  <c r="AT17" i="41"/>
  <c r="AU15" i="41"/>
  <c r="AT15" i="41"/>
  <c r="AU13" i="41"/>
  <c r="AT13" i="41"/>
  <c r="AW12" i="41"/>
  <c r="AU12" i="41"/>
  <c r="AV12" i="41" s="1"/>
  <c r="AT12" i="41"/>
  <c r="AW10" i="41"/>
  <c r="AU10" i="41"/>
  <c r="AV10" i="41" s="1"/>
  <c r="AT10" i="41"/>
  <c r="AU9" i="41"/>
  <c r="AT9" i="41"/>
  <c r="AW8" i="41"/>
  <c r="AU8" i="41"/>
  <c r="AV8" i="41" s="1"/>
  <c r="AT8" i="41"/>
  <c r="W39" i="33"/>
  <c r="V39" i="33"/>
  <c r="U39" i="33"/>
  <c r="T39" i="33"/>
  <c r="S39" i="33"/>
  <c r="R39" i="33"/>
  <c r="Q39" i="33"/>
  <c r="P39" i="33"/>
  <c r="O39" i="33"/>
  <c r="N39" i="33"/>
  <c r="M39" i="33"/>
  <c r="L39" i="33"/>
  <c r="J39" i="33"/>
  <c r="I39" i="33"/>
  <c r="H39" i="33"/>
  <c r="Z38" i="33"/>
  <c r="Y38" i="33"/>
  <c r="Y39" i="33" s="1"/>
  <c r="X38" i="33"/>
  <c r="K38" i="33"/>
  <c r="K39" i="33" s="1"/>
  <c r="Z37" i="33"/>
  <c r="Y37" i="33"/>
  <c r="X37" i="33"/>
  <c r="S37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Z35" i="33"/>
  <c r="Y35" i="33"/>
  <c r="X35" i="33"/>
  <c r="Z34" i="33"/>
  <c r="Y34" i="33"/>
  <c r="X34" i="33"/>
  <c r="Z33" i="33"/>
  <c r="Y33" i="33"/>
  <c r="X33" i="33"/>
  <c r="X36" i="33" s="1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Z31" i="33"/>
  <c r="Y31" i="33"/>
  <c r="X31" i="33"/>
  <c r="Z30" i="33"/>
  <c r="Y30" i="33"/>
  <c r="X30" i="33"/>
  <c r="Z29" i="33"/>
  <c r="Z32" i="33" s="1"/>
  <c r="Y29" i="33"/>
  <c r="X29" i="33"/>
  <c r="V28" i="33"/>
  <c r="U28" i="33"/>
  <c r="T28" i="33"/>
  <c r="S28" i="33"/>
  <c r="R28" i="33"/>
  <c r="Q28" i="33"/>
  <c r="P28" i="33"/>
  <c r="N28" i="33"/>
  <c r="M28" i="33"/>
  <c r="L28" i="33"/>
  <c r="K28" i="33"/>
  <c r="J28" i="33"/>
  <c r="I28" i="33"/>
  <c r="H28" i="33"/>
  <c r="Z27" i="33"/>
  <c r="Y27" i="33"/>
  <c r="X27" i="33"/>
  <c r="W27" i="33"/>
  <c r="Z26" i="33"/>
  <c r="Y26" i="33"/>
  <c r="X26" i="33"/>
  <c r="AA26" i="33" s="1"/>
  <c r="W26" i="33"/>
  <c r="Z25" i="33"/>
  <c r="Y25" i="33"/>
  <c r="X25" i="33"/>
  <c r="W25" i="33"/>
  <c r="W28" i="33" s="1"/>
  <c r="Z24" i="33"/>
  <c r="Y24" i="33"/>
  <c r="X24" i="33"/>
  <c r="O24" i="33"/>
  <c r="Z23" i="33"/>
  <c r="Y23" i="33"/>
  <c r="X23" i="33"/>
  <c r="O23" i="33"/>
  <c r="Z22" i="33"/>
  <c r="Y22" i="33"/>
  <c r="Y28" i="33" s="1"/>
  <c r="X22" i="33"/>
  <c r="O22" i="33"/>
  <c r="V21" i="33"/>
  <c r="U21" i="33"/>
  <c r="T21" i="33"/>
  <c r="S21" i="33"/>
  <c r="R21" i="33"/>
  <c r="Q21" i="33"/>
  <c r="P21" i="33"/>
  <c r="N21" i="33"/>
  <c r="M21" i="33"/>
  <c r="L21" i="33"/>
  <c r="K21" i="33"/>
  <c r="J21" i="33"/>
  <c r="I21" i="33"/>
  <c r="H21" i="33"/>
  <c r="Z20" i="33"/>
  <c r="Y20" i="33"/>
  <c r="X20" i="33"/>
  <c r="W20" i="33"/>
  <c r="Z19" i="33"/>
  <c r="Y19" i="33"/>
  <c r="X19" i="33"/>
  <c r="AA19" i="33" s="1"/>
  <c r="W19" i="33"/>
  <c r="Z18" i="33"/>
  <c r="Y18" i="33"/>
  <c r="X18" i="33"/>
  <c r="W18" i="33"/>
  <c r="W21" i="33" s="1"/>
  <c r="Z17" i="33"/>
  <c r="Y17" i="33"/>
  <c r="X17" i="33"/>
  <c r="O17" i="33"/>
  <c r="Z16" i="33"/>
  <c r="Y16" i="33"/>
  <c r="X16" i="33"/>
  <c r="O16" i="33"/>
  <c r="O21" i="33" s="1"/>
  <c r="Z15" i="33"/>
  <c r="Y15" i="33"/>
  <c r="Y21" i="33" s="1"/>
  <c r="X15" i="33"/>
  <c r="O15" i="33"/>
  <c r="AI14" i="33"/>
  <c r="AH14" i="33"/>
  <c r="AG14" i="33"/>
  <c r="AF14" i="33"/>
  <c r="AE14" i="33"/>
  <c r="AD14" i="33"/>
  <c r="W14" i="33"/>
  <c r="V14" i="33"/>
  <c r="U14" i="33"/>
  <c r="T14" i="33"/>
  <c r="S14" i="33"/>
  <c r="R14" i="33"/>
  <c r="Q14" i="33"/>
  <c r="P14" i="33"/>
  <c r="N14" i="33"/>
  <c r="M14" i="33"/>
  <c r="L14" i="33"/>
  <c r="K14" i="33"/>
  <c r="J14" i="33"/>
  <c r="I14" i="33"/>
  <c r="H14" i="33"/>
  <c r="Z13" i="33"/>
  <c r="Z14" i="33" s="1"/>
  <c r="Y13" i="33"/>
  <c r="Y14" i="33" s="1"/>
  <c r="X13" i="33"/>
  <c r="X14" i="33" s="1"/>
  <c r="O13" i="33"/>
  <c r="O14" i="33" s="1"/>
  <c r="H18" i="35"/>
  <c r="R17" i="35"/>
  <c r="R18" i="35" s="1"/>
  <c r="Q17" i="35"/>
  <c r="Q18" i="35" s="1"/>
  <c r="P17" i="35"/>
  <c r="P18" i="35" s="1"/>
  <c r="K17" i="35"/>
  <c r="K18" i="35" s="1"/>
  <c r="M16" i="35"/>
  <c r="R15" i="35"/>
  <c r="Q15" i="35"/>
  <c r="Q16" i="35" s="1"/>
  <c r="P15" i="35"/>
  <c r="O15" i="35"/>
  <c r="R14" i="35"/>
  <c r="Q14" i="35"/>
  <c r="P14" i="35"/>
  <c r="O14" i="35"/>
  <c r="O16" i="35" s="1"/>
  <c r="AC41" i="44"/>
  <c r="AB41" i="44"/>
  <c r="AC40" i="44"/>
  <c r="AB40" i="44"/>
  <c r="AC39" i="44"/>
  <c r="AB39" i="44"/>
  <c r="AC38" i="44"/>
  <c r="AB38" i="44"/>
  <c r="AH37" i="44"/>
  <c r="AB37" i="44" s="1"/>
  <c r="AH36" i="44"/>
  <c r="AB36" i="44" s="1"/>
  <c r="AH35" i="44"/>
  <c r="AB35" i="44" s="1"/>
  <c r="AH34" i="44"/>
  <c r="AB34" i="44" s="1"/>
  <c r="AC33" i="44"/>
  <c r="AB33" i="44"/>
  <c r="AC32" i="44"/>
  <c r="AB32" i="44"/>
  <c r="AC31" i="44"/>
  <c r="AB31" i="44"/>
  <c r="AC30" i="44"/>
  <c r="AB30" i="44"/>
  <c r="AC29" i="44"/>
  <c r="AB29" i="44"/>
  <c r="AC28" i="44"/>
  <c r="AB28" i="44"/>
  <c r="AC27" i="44"/>
  <c r="AB27" i="44"/>
  <c r="AC26" i="44"/>
  <c r="AB26" i="44"/>
  <c r="AC25" i="44"/>
  <c r="AB25" i="44"/>
  <c r="AC24" i="44"/>
  <c r="AB24" i="44"/>
  <c r="AC23" i="44"/>
  <c r="AB23" i="44"/>
  <c r="AC22" i="44"/>
  <c r="AB22" i="44"/>
  <c r="AC21" i="44"/>
  <c r="AB21" i="44"/>
  <c r="AC20" i="44"/>
  <c r="AB20" i="44"/>
  <c r="AC19" i="44"/>
  <c r="AB19" i="44"/>
  <c r="AC18" i="44"/>
  <c r="AB18" i="44"/>
  <c r="AC17" i="44"/>
  <c r="AB17" i="44"/>
  <c r="AC16" i="44"/>
  <c r="AB16" i="44"/>
  <c r="AC15" i="44"/>
  <c r="AB15" i="44"/>
  <c r="AC14" i="44"/>
  <c r="AB14" i="44"/>
  <c r="AC13" i="44"/>
  <c r="AB13" i="44"/>
  <c r="AC12" i="44"/>
  <c r="AB12" i="44"/>
  <c r="AC11" i="44"/>
  <c r="AB11" i="44"/>
  <c r="AC10" i="44"/>
  <c r="AB10" i="44"/>
  <c r="AC9" i="44"/>
  <c r="AB9" i="44"/>
  <c r="AC8" i="44"/>
  <c r="AB8" i="44"/>
  <c r="U32" i="42"/>
  <c r="T32" i="42"/>
  <c r="U25" i="42"/>
  <c r="T25" i="42"/>
  <c r="U24" i="42"/>
  <c r="T24" i="42"/>
  <c r="U23" i="42"/>
  <c r="T23" i="42"/>
  <c r="U22" i="42"/>
  <c r="T22" i="42"/>
  <c r="U21" i="42"/>
  <c r="T21" i="42"/>
  <c r="U20" i="42"/>
  <c r="T20" i="42"/>
  <c r="U19" i="42"/>
  <c r="T19" i="42"/>
  <c r="U18" i="42"/>
  <c r="T18" i="42"/>
  <c r="U17" i="42"/>
  <c r="T17" i="42"/>
  <c r="U16" i="42"/>
  <c r="T16" i="42"/>
  <c r="U15" i="42"/>
  <c r="T15" i="42"/>
  <c r="U14" i="42"/>
  <c r="T14" i="42"/>
  <c r="U13" i="42"/>
  <c r="T13" i="42"/>
  <c r="U12" i="42"/>
  <c r="T12" i="42"/>
  <c r="U11" i="42"/>
  <c r="T11" i="42"/>
  <c r="U10" i="42"/>
  <c r="T10" i="42"/>
  <c r="U9" i="42"/>
  <c r="T9" i="42"/>
  <c r="H30" i="32"/>
  <c r="X29" i="32"/>
  <c r="X30" i="32" s="1"/>
  <c r="K29" i="32"/>
  <c r="K30" i="32" s="1"/>
  <c r="AA30" i="32" s="1"/>
  <c r="H28" i="32"/>
  <c r="X27" i="32"/>
  <c r="X28" i="32" s="1"/>
  <c r="K27" i="32"/>
  <c r="K28" i="32" s="1"/>
  <c r="AA28" i="32" s="1"/>
  <c r="J26" i="32"/>
  <c r="Z26" i="32" s="1"/>
  <c r="I26" i="32"/>
  <c r="H26" i="32"/>
  <c r="X26" i="32" s="1"/>
  <c r="X25" i="32"/>
  <c r="K25" i="32"/>
  <c r="K26" i="32" s="1"/>
  <c r="AA26" i="32" s="1"/>
  <c r="AC24" i="32"/>
  <c r="Y24" i="32"/>
  <c r="O24" i="32"/>
  <c r="N24" i="32"/>
  <c r="M24" i="32"/>
  <c r="L24" i="32"/>
  <c r="J24" i="32"/>
  <c r="Z24" i="32" s="1"/>
  <c r="H24" i="32"/>
  <c r="AB23" i="32"/>
  <c r="AB24" i="32" s="1"/>
  <c r="Z23" i="32"/>
  <c r="X23" i="32"/>
  <c r="K23" i="32"/>
  <c r="AA23" i="32" s="1"/>
  <c r="AC23" i="32" s="1"/>
  <c r="R21" i="32"/>
  <c r="P21" i="32"/>
  <c r="X21" i="32" s="1"/>
  <c r="K21" i="32"/>
  <c r="J21" i="32"/>
  <c r="Z21" i="32" s="1"/>
  <c r="Z20" i="32"/>
  <c r="S20" i="32"/>
  <c r="AA20" i="32" s="1"/>
  <c r="AC20" i="32" s="1"/>
  <c r="Z19" i="32"/>
  <c r="S19" i="32"/>
  <c r="AA19" i="32" s="1"/>
  <c r="AB19" i="32" s="1"/>
  <c r="Z18" i="32"/>
  <c r="S18" i="32"/>
  <c r="AA18" i="32" s="1"/>
  <c r="AC18" i="32" s="1"/>
  <c r="Z17" i="32"/>
  <c r="S17" i="32"/>
  <c r="Z16" i="32"/>
  <c r="S16" i="32"/>
  <c r="AA16" i="32" s="1"/>
  <c r="AC16" i="32" s="1"/>
  <c r="Z15" i="32"/>
  <c r="S15" i="32"/>
  <c r="AA15" i="32" s="1"/>
  <c r="AB15" i="32" s="1"/>
  <c r="N12" i="43"/>
  <c r="M12" i="43"/>
  <c r="L12" i="43"/>
  <c r="N11" i="43"/>
  <c r="M11" i="43"/>
  <c r="L11" i="43"/>
  <c r="N10" i="43"/>
  <c r="M10" i="43"/>
  <c r="L10" i="43"/>
  <c r="AV21" i="40"/>
  <c r="AT20" i="40"/>
  <c r="AU20" i="40" s="1"/>
  <c r="AW20" i="40" s="1"/>
  <c r="AW21" i="40" s="1"/>
  <c r="AU18" i="40"/>
  <c r="AT18" i="40"/>
  <c r="AU16" i="40"/>
  <c r="AT16" i="40"/>
  <c r="AU14" i="40"/>
  <c r="AT14" i="40"/>
  <c r="AU13" i="40"/>
  <c r="AV13" i="40" s="1"/>
  <c r="AT13" i="40"/>
  <c r="AU11" i="40"/>
  <c r="AV11" i="40" s="1"/>
  <c r="AT11" i="40"/>
  <c r="AU10" i="40"/>
  <c r="AT10" i="40"/>
  <c r="AU9" i="40"/>
  <c r="AV9" i="40" s="1"/>
  <c r="AT9" i="40"/>
  <c r="AU8" i="40"/>
  <c r="AT8" i="40"/>
  <c r="AA12" i="38"/>
  <c r="AA11" i="38"/>
  <c r="AC11" i="38" s="1"/>
  <c r="AA10" i="38"/>
  <c r="AC161" i="31"/>
  <c r="AB161" i="31"/>
  <c r="J161" i="31"/>
  <c r="AD160" i="31"/>
  <c r="AC160" i="31"/>
  <c r="AB160" i="31"/>
  <c r="AE160" i="31" s="1"/>
  <c r="K160" i="31"/>
  <c r="AD159" i="31"/>
  <c r="AC159" i="31"/>
  <c r="AB159" i="31"/>
  <c r="K159" i="31"/>
  <c r="AC158" i="31"/>
  <c r="AB158" i="31"/>
  <c r="J158" i="31"/>
  <c r="AD158" i="31" s="1"/>
  <c r="AD157" i="31"/>
  <c r="AC157" i="31"/>
  <c r="AB157" i="31"/>
  <c r="K157" i="31"/>
  <c r="K158" i="31" s="1"/>
  <c r="A157" i="31"/>
  <c r="AF156" i="31"/>
  <c r="AC156" i="31"/>
  <c r="AB156" i="31"/>
  <c r="J156" i="31"/>
  <c r="AD156" i="31" s="1"/>
  <c r="AD155" i="31"/>
  <c r="AC155" i="31"/>
  <c r="AB155" i="31"/>
  <c r="K155" i="31"/>
  <c r="K156" i="31" s="1"/>
  <c r="A155" i="31"/>
  <c r="AF154" i="31"/>
  <c r="AC154" i="31"/>
  <c r="AB154" i="31"/>
  <c r="J154" i="31"/>
  <c r="AD153" i="31"/>
  <c r="AC153" i="31"/>
  <c r="AB153" i="31"/>
  <c r="K153" i="31"/>
  <c r="A153" i="31"/>
  <c r="AF152" i="31"/>
  <c r="AC152" i="31"/>
  <c r="AB152" i="31"/>
  <c r="J152" i="31"/>
  <c r="AD151" i="31"/>
  <c r="AC151" i="31"/>
  <c r="AB151" i="31"/>
  <c r="K151" i="31"/>
  <c r="A151" i="31"/>
  <c r="AC150" i="31"/>
  <c r="AB150" i="31"/>
  <c r="J150" i="31"/>
  <c r="AD150" i="31" s="1"/>
  <c r="AD149" i="31"/>
  <c r="AC149" i="31"/>
  <c r="AB149" i="31"/>
  <c r="K149" i="31"/>
  <c r="AD148" i="31"/>
  <c r="AC148" i="31"/>
  <c r="AB148" i="31"/>
  <c r="K148" i="31"/>
  <c r="AD147" i="31"/>
  <c r="AC147" i="31"/>
  <c r="AB147" i="31"/>
  <c r="K147" i="31"/>
  <c r="AD146" i="31"/>
  <c r="AC146" i="31"/>
  <c r="AB146" i="31"/>
  <c r="K146" i="31"/>
  <c r="A146" i="31"/>
  <c r="A147" i="31" s="1"/>
  <c r="A148" i="31" s="1"/>
  <c r="A149" i="31" s="1"/>
  <c r="AC145" i="31"/>
  <c r="AB145" i="31"/>
  <c r="J145" i="31"/>
  <c r="AD144" i="31"/>
  <c r="AC144" i="31"/>
  <c r="AB144" i="31"/>
  <c r="K144" i="31"/>
  <c r="A144" i="31"/>
  <c r="AC143" i="31"/>
  <c r="AB143" i="31"/>
  <c r="J143" i="31"/>
  <c r="AD143" i="31" s="1"/>
  <c r="AD142" i="31"/>
  <c r="AC142" i="31"/>
  <c r="AB142" i="31"/>
  <c r="K142" i="31"/>
  <c r="AD141" i="31"/>
  <c r="AC141" i="31"/>
  <c r="AB141" i="31"/>
  <c r="K141" i="31"/>
  <c r="A141" i="31"/>
  <c r="A142" i="31" s="1"/>
  <c r="AC140" i="31"/>
  <c r="AB140" i="31"/>
  <c r="J140" i="31"/>
  <c r="AD139" i="31"/>
  <c r="AC139" i="31"/>
  <c r="AE139" i="31" s="1"/>
  <c r="AB139" i="31"/>
  <c r="K139" i="31"/>
  <c r="A139" i="31"/>
  <c r="AC138" i="31"/>
  <c r="AB138" i="31"/>
  <c r="K138" i="31"/>
  <c r="J138" i="31"/>
  <c r="AD138" i="31" s="1"/>
  <c r="AD137" i="31"/>
  <c r="AC137" i="31"/>
  <c r="AB137" i="31"/>
  <c r="K137" i="31"/>
  <c r="AC136" i="31"/>
  <c r="AB136" i="31"/>
  <c r="J136" i="31"/>
  <c r="AD135" i="31"/>
  <c r="AC135" i="31"/>
  <c r="AB135" i="31"/>
  <c r="K135" i="31"/>
  <c r="AF134" i="31"/>
  <c r="AC134" i="31"/>
  <c r="AB134" i="31"/>
  <c r="J134" i="31"/>
  <c r="AD133" i="31"/>
  <c r="AC133" i="31"/>
  <c r="AB133" i="31"/>
  <c r="K133" i="31"/>
  <c r="AC132" i="31"/>
  <c r="AB132" i="31"/>
  <c r="J132" i="31"/>
  <c r="AD131" i="31"/>
  <c r="AC131" i="31"/>
  <c r="AE131" i="31" s="1"/>
  <c r="AF131" i="31" s="1"/>
  <c r="AB131" i="31"/>
  <c r="K131" i="31"/>
  <c r="AD130" i="31"/>
  <c r="AC130" i="31"/>
  <c r="AB130" i="31"/>
  <c r="AE130" i="31" s="1"/>
  <c r="K130" i="31"/>
  <c r="AC129" i="31"/>
  <c r="AB129" i="31"/>
  <c r="J129" i="31"/>
  <c r="AD129" i="31" s="1"/>
  <c r="AD128" i="31"/>
  <c r="AC128" i="31"/>
  <c r="AB128" i="31"/>
  <c r="K128" i="31"/>
  <c r="AD127" i="31"/>
  <c r="AC127" i="31"/>
  <c r="AB127" i="31"/>
  <c r="K127" i="31"/>
  <c r="AD126" i="31"/>
  <c r="AC126" i="31"/>
  <c r="AB126" i="31"/>
  <c r="K126" i="31"/>
  <c r="AD125" i="31"/>
  <c r="AC125" i="31"/>
  <c r="AB125" i="31"/>
  <c r="K125" i="31"/>
  <c r="AD124" i="31"/>
  <c r="AC124" i="31"/>
  <c r="AB124" i="31"/>
  <c r="K124" i="31"/>
  <c r="AC123" i="31"/>
  <c r="AB123" i="31"/>
  <c r="J123" i="31"/>
  <c r="AD122" i="31"/>
  <c r="AC122" i="31"/>
  <c r="AB122" i="31"/>
  <c r="K122" i="31"/>
  <c r="AC121" i="31"/>
  <c r="AB121" i="31"/>
  <c r="K121" i="31"/>
  <c r="J121" i="31"/>
  <c r="AD121" i="31" s="1"/>
  <c r="AD120" i="31"/>
  <c r="AC120" i="31"/>
  <c r="AB120" i="31"/>
  <c r="K120" i="31"/>
  <c r="AD119" i="31"/>
  <c r="AC119" i="31"/>
  <c r="AB119" i="31"/>
  <c r="J119" i="31"/>
  <c r="K119" i="31" s="1"/>
  <c r="AD118" i="31"/>
  <c r="AC118" i="31"/>
  <c r="AB118" i="31"/>
  <c r="K118" i="31"/>
  <c r="AC117" i="31"/>
  <c r="AB117" i="31"/>
  <c r="J117" i="31"/>
  <c r="AD116" i="31"/>
  <c r="AC116" i="31"/>
  <c r="AB116" i="31"/>
  <c r="K116" i="31"/>
  <c r="AC115" i="31"/>
  <c r="AB115" i="31"/>
  <c r="J115" i="31"/>
  <c r="AD114" i="31"/>
  <c r="AC114" i="31"/>
  <c r="AB114" i="31"/>
  <c r="K114" i="31"/>
  <c r="AC113" i="31"/>
  <c r="AB113" i="31"/>
  <c r="K113" i="31"/>
  <c r="J113" i="31"/>
  <c r="AD113" i="31" s="1"/>
  <c r="AD112" i="31"/>
  <c r="AC112" i="31"/>
  <c r="AB112" i="31"/>
  <c r="K112" i="31"/>
  <c r="AC111" i="31"/>
  <c r="AB111" i="31"/>
  <c r="J111" i="31"/>
  <c r="K111" i="31" s="1"/>
  <c r="AD110" i="31"/>
  <c r="AC110" i="31"/>
  <c r="AB110" i="31"/>
  <c r="K110" i="31"/>
  <c r="AC109" i="31"/>
  <c r="AB109" i="31"/>
  <c r="J109" i="31"/>
  <c r="AD108" i="31"/>
  <c r="AC108" i="31"/>
  <c r="AB108" i="31"/>
  <c r="K108" i="31"/>
  <c r="AD107" i="31"/>
  <c r="AC107" i="31"/>
  <c r="AB107" i="31"/>
  <c r="K107" i="31"/>
  <c r="AD106" i="31"/>
  <c r="AC106" i="31"/>
  <c r="AB106" i="31"/>
  <c r="K106" i="31"/>
  <c r="AD105" i="31"/>
  <c r="AC105" i="31"/>
  <c r="AB105" i="31"/>
  <c r="AE105" i="31" s="1"/>
  <c r="K105" i="31"/>
  <c r="AC104" i="31"/>
  <c r="AB104" i="31"/>
  <c r="K104" i="31"/>
  <c r="J104" i="31"/>
  <c r="AD104" i="31" s="1"/>
  <c r="AD103" i="31"/>
  <c r="AC103" i="31"/>
  <c r="AB103" i="31"/>
  <c r="K103" i="31"/>
  <c r="AC102" i="31"/>
  <c r="AB102" i="31"/>
  <c r="J102" i="31"/>
  <c r="K102" i="31" s="1"/>
  <c r="AD101" i="31"/>
  <c r="AC101" i="31"/>
  <c r="AB101" i="31"/>
  <c r="K101" i="31"/>
  <c r="AC100" i="31"/>
  <c r="AB100" i="31"/>
  <c r="J100" i="31"/>
  <c r="AD99" i="31"/>
  <c r="AC99" i="31"/>
  <c r="AE99" i="31" s="1"/>
  <c r="AB99" i="31"/>
  <c r="K99" i="31"/>
  <c r="AC98" i="31"/>
  <c r="AB98" i="31"/>
  <c r="J98" i="31"/>
  <c r="AD97" i="31"/>
  <c r="AC97" i="31"/>
  <c r="AB97" i="31"/>
  <c r="AE97" i="31" s="1"/>
  <c r="K97" i="31"/>
  <c r="AC96" i="31"/>
  <c r="AB96" i="31"/>
  <c r="K96" i="31"/>
  <c r="J96" i="31"/>
  <c r="AD96" i="31" s="1"/>
  <c r="AD95" i="31"/>
  <c r="AC95" i="31"/>
  <c r="AB95" i="31"/>
  <c r="K95" i="31"/>
  <c r="AD94" i="31"/>
  <c r="AC94" i="31"/>
  <c r="AB94" i="31"/>
  <c r="J94" i="31"/>
  <c r="K94" i="31" s="1"/>
  <c r="AD93" i="31"/>
  <c r="AC93" i="31"/>
  <c r="AB93" i="31"/>
  <c r="K93" i="31"/>
  <c r="AD92" i="31"/>
  <c r="AC92" i="31"/>
  <c r="AE92" i="31" s="1"/>
  <c r="AB92" i="31"/>
  <c r="K92" i="31"/>
  <c r="AD91" i="31"/>
  <c r="AC91" i="31"/>
  <c r="AB91" i="31"/>
  <c r="K91" i="31"/>
  <c r="AD90" i="31"/>
  <c r="AC90" i="31"/>
  <c r="AE90" i="31" s="1"/>
  <c r="AF90" i="31" s="1"/>
  <c r="AB90" i="31"/>
  <c r="K90" i="31"/>
  <c r="AD89" i="31"/>
  <c r="AC89" i="31"/>
  <c r="AB89" i="31"/>
  <c r="AE89" i="31" s="1"/>
  <c r="K89" i="31"/>
  <c r="AC88" i="31"/>
  <c r="AB88" i="31"/>
  <c r="J88" i="31"/>
  <c r="AD88" i="31" s="1"/>
  <c r="AD87" i="31"/>
  <c r="AC87" i="31"/>
  <c r="AB87" i="31"/>
  <c r="K87" i="31"/>
  <c r="AD86" i="31"/>
  <c r="AC86" i="31"/>
  <c r="AB86" i="31"/>
  <c r="K86" i="31"/>
  <c r="AD85" i="31"/>
  <c r="AC85" i="31"/>
  <c r="AB85" i="31"/>
  <c r="K85" i="31"/>
  <c r="AD84" i="31"/>
  <c r="AC84" i="31"/>
  <c r="AB84" i="31"/>
  <c r="K84" i="31"/>
  <c r="AD83" i="31"/>
  <c r="AC83" i="31"/>
  <c r="AB83" i="31"/>
  <c r="K83" i="31"/>
  <c r="AD82" i="31"/>
  <c r="AC82" i="31"/>
  <c r="AB82" i="31"/>
  <c r="K82" i="31"/>
  <c r="AD81" i="31"/>
  <c r="AC81" i="31"/>
  <c r="AB81" i="31"/>
  <c r="K81" i="31"/>
  <c r="AD80" i="31"/>
  <c r="AC80" i="31"/>
  <c r="AB80" i="31"/>
  <c r="K80" i="31"/>
  <c r="AD79" i="31"/>
  <c r="AC79" i="31"/>
  <c r="AB79" i="31"/>
  <c r="K79" i="31"/>
  <c r="AD78" i="31"/>
  <c r="AC78" i="31"/>
  <c r="AB78" i="31"/>
  <c r="K78" i="31"/>
  <c r="AD77" i="31"/>
  <c r="AC77" i="31"/>
  <c r="AB77" i="31"/>
  <c r="K77" i="31"/>
  <c r="AD76" i="31"/>
  <c r="AC76" i="31"/>
  <c r="AB76" i="31"/>
  <c r="K76" i="31"/>
  <c r="AC75" i="31"/>
  <c r="AB75" i="31"/>
  <c r="J75" i="31"/>
  <c r="AD74" i="31"/>
  <c r="AC74" i="31"/>
  <c r="AB74" i="31"/>
  <c r="K74" i="31"/>
  <c r="AD73" i="31"/>
  <c r="AC73" i="31"/>
  <c r="AB73" i="31"/>
  <c r="K73" i="31"/>
  <c r="AD72" i="31"/>
  <c r="AC72" i="31"/>
  <c r="AB72" i="31"/>
  <c r="K72" i="31"/>
  <c r="AC71" i="31"/>
  <c r="AB71" i="31"/>
  <c r="J71" i="31"/>
  <c r="AD70" i="31"/>
  <c r="AC70" i="31"/>
  <c r="AB70" i="31"/>
  <c r="AE70" i="31" s="1"/>
  <c r="K70" i="31"/>
  <c r="AD69" i="31"/>
  <c r="AC69" i="31"/>
  <c r="AB69" i="31"/>
  <c r="K69" i="31"/>
  <c r="AD68" i="31"/>
  <c r="AC68" i="31"/>
  <c r="AB68" i="31"/>
  <c r="K68" i="31"/>
  <c r="AD67" i="31"/>
  <c r="AC67" i="31"/>
  <c r="AB67" i="31"/>
  <c r="K67" i="31"/>
  <c r="AD66" i="31"/>
  <c r="AC66" i="31"/>
  <c r="AB66" i="31"/>
  <c r="K66" i="31"/>
  <c r="AD65" i="31"/>
  <c r="AC65" i="31"/>
  <c r="AB65" i="31"/>
  <c r="K65" i="31"/>
  <c r="AC64" i="31"/>
  <c r="AB64" i="31"/>
  <c r="J64" i="31"/>
  <c r="AD63" i="31"/>
  <c r="AC63" i="31"/>
  <c r="AB63" i="31"/>
  <c r="K63" i="31"/>
  <c r="AD62" i="31"/>
  <c r="AC62" i="31"/>
  <c r="AB62" i="31"/>
  <c r="K62" i="31"/>
  <c r="AD61" i="31"/>
  <c r="AC61" i="31"/>
  <c r="AB61" i="31"/>
  <c r="K61" i="31"/>
  <c r="AD60" i="31"/>
  <c r="AC60" i="31"/>
  <c r="AE60" i="31" s="1"/>
  <c r="AB60" i="31"/>
  <c r="K60" i="31"/>
  <c r="AD59" i="31"/>
  <c r="AC59" i="31"/>
  <c r="AB59" i="31"/>
  <c r="K59" i="31"/>
  <c r="AC58" i="31"/>
  <c r="AB58" i="31"/>
  <c r="J58" i="31"/>
  <c r="AD57" i="31"/>
  <c r="AC57" i="31"/>
  <c r="AE57" i="31" s="1"/>
  <c r="AF57" i="31" s="1"/>
  <c r="AB57" i="31"/>
  <c r="K57" i="31"/>
  <c r="AD56" i="31"/>
  <c r="AC56" i="31"/>
  <c r="AB56" i="31"/>
  <c r="AE56" i="31" s="1"/>
  <c r="K56" i="31"/>
  <c r="AD55" i="31"/>
  <c r="AC55" i="31"/>
  <c r="AB55" i="31"/>
  <c r="K55" i="31"/>
  <c r="AD54" i="31"/>
  <c r="AC54" i="31"/>
  <c r="AB54" i="31"/>
  <c r="AE54" i="31" s="1"/>
  <c r="K54" i="31"/>
  <c r="AD53" i="31"/>
  <c r="AC53" i="31"/>
  <c r="AB53" i="31"/>
  <c r="K53" i="31"/>
  <c r="AC52" i="31"/>
  <c r="AB52" i="31"/>
  <c r="AC51" i="31"/>
  <c r="AB51" i="31"/>
  <c r="J51" i="31"/>
  <c r="J52" i="31" s="1"/>
  <c r="AD50" i="31"/>
  <c r="AC50" i="31"/>
  <c r="AB50" i="31"/>
  <c r="AE50" i="31" s="1"/>
  <c r="K50" i="31"/>
  <c r="AD49" i="31"/>
  <c r="AC49" i="31"/>
  <c r="AB49" i="31"/>
  <c r="K49" i="31"/>
  <c r="AD48" i="31"/>
  <c r="AC48" i="31"/>
  <c r="AB48" i="31"/>
  <c r="AE48" i="31" s="1"/>
  <c r="K48" i="31"/>
  <c r="AD47" i="31"/>
  <c r="AC47" i="31"/>
  <c r="AB47" i="31"/>
  <c r="K47" i="31"/>
  <c r="AD46" i="31"/>
  <c r="AC46" i="31"/>
  <c r="AB46" i="31"/>
  <c r="K46" i="31"/>
  <c r="AD45" i="31"/>
  <c r="AC45" i="31"/>
  <c r="AB45" i="31"/>
  <c r="K45" i="31"/>
  <c r="AD44" i="31"/>
  <c r="AC44" i="31"/>
  <c r="AB44" i="31"/>
  <c r="K44" i="31"/>
  <c r="AD43" i="31"/>
  <c r="AC43" i="31"/>
  <c r="AB43" i="31"/>
  <c r="K43" i="31"/>
  <c r="AD42" i="31"/>
  <c r="AC42" i="31"/>
  <c r="AB42" i="31"/>
  <c r="AE42" i="31" s="1"/>
  <c r="AG42" i="31" s="1"/>
  <c r="K42" i="31"/>
  <c r="AC41" i="31"/>
  <c r="AB41" i="31"/>
  <c r="J41" i="31"/>
  <c r="AD41" i="31" s="1"/>
  <c r="AD40" i="31"/>
  <c r="AC40" i="31"/>
  <c r="AB40" i="31"/>
  <c r="K40" i="31"/>
  <c r="AD39" i="31"/>
  <c r="AC39" i="31"/>
  <c r="AB39" i="31"/>
  <c r="AE39" i="31" s="1"/>
  <c r="K39" i="31"/>
  <c r="AD38" i="31"/>
  <c r="AC38" i="31"/>
  <c r="AB38" i="31"/>
  <c r="K38" i="31"/>
  <c r="AD37" i="31"/>
  <c r="AC37" i="31"/>
  <c r="AB37" i="31"/>
  <c r="K37" i="31"/>
  <c r="AC36" i="31"/>
  <c r="AB36" i="31"/>
  <c r="J36" i="31"/>
  <c r="AD36" i="31" s="1"/>
  <c r="AE36" i="31" s="1"/>
  <c r="AD35" i="31"/>
  <c r="AC35" i="31"/>
  <c r="AE35" i="31" s="1"/>
  <c r="AB35" i="31"/>
  <c r="K35" i="31"/>
  <c r="AD34" i="31"/>
  <c r="AC34" i="31"/>
  <c r="AB34" i="31"/>
  <c r="K34" i="31"/>
  <c r="AC33" i="31"/>
  <c r="AB33" i="31"/>
  <c r="J33" i="31"/>
  <c r="AD33" i="31" s="1"/>
  <c r="AD32" i="31"/>
  <c r="AC32" i="31"/>
  <c r="AE32" i="31" s="1"/>
  <c r="AF32" i="31" s="1"/>
  <c r="AB32" i="31"/>
  <c r="K32" i="31"/>
  <c r="AD31" i="31"/>
  <c r="AC31" i="31"/>
  <c r="AB31" i="31"/>
  <c r="AE31" i="31" s="1"/>
  <c r="AG31" i="31" s="1"/>
  <c r="K31" i="31"/>
  <c r="AD30" i="31"/>
  <c r="AC30" i="31"/>
  <c r="AB30" i="31"/>
  <c r="K30" i="31"/>
  <c r="AD29" i="31"/>
  <c r="AC29" i="31"/>
  <c r="AB29" i="31"/>
  <c r="AE29" i="31" s="1"/>
  <c r="K29" i="31"/>
  <c r="AD28" i="31"/>
  <c r="AC28" i="31"/>
  <c r="AB28" i="31"/>
  <c r="K28" i="31"/>
  <c r="AD27" i="31"/>
  <c r="AC27" i="31"/>
  <c r="AB27" i="31"/>
  <c r="K27" i="31"/>
  <c r="AD26" i="31"/>
  <c r="AC26" i="31"/>
  <c r="AE26" i="31" s="1"/>
  <c r="AB26" i="31"/>
  <c r="K26" i="31"/>
  <c r="AD25" i="31"/>
  <c r="AC25" i="31"/>
  <c r="AB25" i="31"/>
  <c r="K25" i="31"/>
  <c r="AD24" i="31"/>
  <c r="AC24" i="31"/>
  <c r="AE24" i="31" s="1"/>
  <c r="AF24" i="31" s="1"/>
  <c r="AB24" i="31"/>
  <c r="K24" i="31"/>
  <c r="AD23" i="31"/>
  <c r="AC23" i="31"/>
  <c r="AB23" i="31"/>
  <c r="AE23" i="31" s="1"/>
  <c r="AG23" i="31" s="1"/>
  <c r="K23" i="31"/>
  <c r="AD22" i="31"/>
  <c r="AC22" i="31"/>
  <c r="AB22" i="31"/>
  <c r="K22" i="31"/>
  <c r="AD21" i="31"/>
  <c r="AC21" i="31"/>
  <c r="AB21" i="31"/>
  <c r="AE21" i="31" s="1"/>
  <c r="K21" i="31"/>
  <c r="AD20" i="31"/>
  <c r="AC20" i="31"/>
  <c r="AB20" i="31"/>
  <c r="K20" i="31"/>
  <c r="AD19" i="31"/>
  <c r="AC19" i="31"/>
  <c r="AB19" i="31"/>
  <c r="K19" i="31"/>
  <c r="AD18" i="31"/>
  <c r="AC18" i="31"/>
  <c r="AE18" i="31" s="1"/>
  <c r="AB18" i="31"/>
  <c r="K18" i="31"/>
  <c r="AD17" i="31"/>
  <c r="AC17" i="31"/>
  <c r="AB17" i="31"/>
  <c r="K17" i="31"/>
  <c r="AD16" i="31"/>
  <c r="AC16" i="31"/>
  <c r="AE16" i="31" s="1"/>
  <c r="AF16" i="31" s="1"/>
  <c r="AB16" i="31"/>
  <c r="K16" i="31"/>
  <c r="AD15" i="31"/>
  <c r="AC15" i="31"/>
  <c r="AB15" i="31"/>
  <c r="AE15" i="31" s="1"/>
  <c r="AG15" i="31" s="1"/>
  <c r="K15" i="31"/>
  <c r="AD14" i="31"/>
  <c r="AC14" i="31"/>
  <c r="AB14" i="31"/>
  <c r="K14" i="31"/>
  <c r="AD13" i="31"/>
  <c r="AC13" i="31"/>
  <c r="AB13" i="31"/>
  <c r="AE13" i="31" s="1"/>
  <c r="K13" i="31"/>
  <c r="AC12" i="31"/>
  <c r="AB12" i="31"/>
  <c r="K12" i="31"/>
  <c r="J12" i="31"/>
  <c r="AD12" i="31" s="1"/>
  <c r="AD11" i="31"/>
  <c r="AC11" i="31"/>
  <c r="AB11" i="31"/>
  <c r="K11" i="31"/>
  <c r="A11" i="31"/>
  <c r="V20" i="34"/>
  <c r="P20" i="34" s="1"/>
  <c r="O20" i="34"/>
  <c r="Q20" i="34" s="1"/>
  <c r="K20" i="34"/>
  <c r="V19" i="34"/>
  <c r="O19" i="34"/>
  <c r="K19" i="34"/>
  <c r="O18" i="34"/>
  <c r="P18" i="34" s="1"/>
  <c r="K18" i="34"/>
  <c r="O17" i="34"/>
  <c r="K17" i="34"/>
  <c r="O16" i="34"/>
  <c r="P16" i="34" s="1"/>
  <c r="K16" i="34"/>
  <c r="V15" i="34"/>
  <c r="O15" i="34"/>
  <c r="Q15" i="34" s="1"/>
  <c r="K15" i="34"/>
  <c r="AI60" i="30"/>
  <c r="AH60" i="30"/>
  <c r="AC44" i="30"/>
  <c r="AB44" i="30"/>
  <c r="J44" i="30"/>
  <c r="AD43" i="30"/>
  <c r="AC43" i="30"/>
  <c r="AB43" i="30"/>
  <c r="K43" i="30"/>
  <c r="AD42" i="30"/>
  <c r="AC42" i="30"/>
  <c r="AB42" i="30"/>
  <c r="K42" i="30"/>
  <c r="AD41" i="30"/>
  <c r="AC41" i="30"/>
  <c r="AB41" i="30"/>
  <c r="K41" i="30"/>
  <c r="AD40" i="30"/>
  <c r="AC40" i="30"/>
  <c r="AE40" i="30" s="1"/>
  <c r="AB40" i="30"/>
  <c r="K40" i="30"/>
  <c r="AD39" i="30"/>
  <c r="Y39" i="30"/>
  <c r="AC39" i="30" s="1"/>
  <c r="X39" i="30"/>
  <c r="AB39" i="30" s="1"/>
  <c r="AD38" i="30"/>
  <c r="AC38" i="30"/>
  <c r="AE38" i="30" s="1"/>
  <c r="AF38" i="30" s="1"/>
  <c r="AB38" i="30"/>
  <c r="AA38" i="30"/>
  <c r="AD37" i="30"/>
  <c r="AC37" i="30"/>
  <c r="AB37" i="30"/>
  <c r="AA37" i="30"/>
  <c r="AD36" i="30"/>
  <c r="AC36" i="30"/>
  <c r="AB36" i="30"/>
  <c r="AA36" i="30"/>
  <c r="AA39" i="30" s="1"/>
  <c r="AD35" i="30"/>
  <c r="AC35" i="30"/>
  <c r="T35" i="30"/>
  <c r="AB35" i="30" s="1"/>
  <c r="AE35" i="30" s="1"/>
  <c r="AD34" i="30"/>
  <c r="AC34" i="30"/>
  <c r="AB34" i="30"/>
  <c r="W34" i="30"/>
  <c r="AD33" i="30"/>
  <c r="AC33" i="30"/>
  <c r="AB33" i="30"/>
  <c r="W33" i="30"/>
  <c r="AD32" i="30"/>
  <c r="AC32" i="30"/>
  <c r="T32" i="30"/>
  <c r="AB32" i="30" s="1"/>
  <c r="AD31" i="30"/>
  <c r="AC31" i="30"/>
  <c r="AB31" i="30"/>
  <c r="W31" i="30"/>
  <c r="W32" i="30" s="1"/>
  <c r="AD30" i="30"/>
  <c r="Q30" i="30"/>
  <c r="AC30" i="30" s="1"/>
  <c r="P30" i="30"/>
  <c r="AB30" i="30" s="1"/>
  <c r="AD29" i="30"/>
  <c r="AC29" i="30"/>
  <c r="AB29" i="30"/>
  <c r="S29" i="30"/>
  <c r="AD28" i="30"/>
  <c r="AC28" i="30"/>
  <c r="AB28" i="30"/>
  <c r="S28" i="30"/>
  <c r="AD27" i="30"/>
  <c r="AC27" i="30"/>
  <c r="AB27" i="30"/>
  <c r="S27" i="30"/>
  <c r="AD26" i="30"/>
  <c r="AC26" i="30"/>
  <c r="AB26" i="30"/>
  <c r="S26" i="30"/>
  <c r="AD25" i="30"/>
  <c r="AC25" i="30"/>
  <c r="AB25" i="30"/>
  <c r="S25" i="30"/>
  <c r="AD24" i="30"/>
  <c r="Q24" i="30"/>
  <c r="AC24" i="30" s="1"/>
  <c r="P24" i="30"/>
  <c r="AB24" i="30" s="1"/>
  <c r="AD23" i="30"/>
  <c r="AC23" i="30"/>
  <c r="AB23" i="30"/>
  <c r="S23" i="30"/>
  <c r="AD22" i="30"/>
  <c r="AC22" i="30"/>
  <c r="AB22" i="30"/>
  <c r="S22" i="30"/>
  <c r="AD21" i="30"/>
  <c r="AC21" i="30"/>
  <c r="AB21" i="30"/>
  <c r="S21" i="30"/>
  <c r="AD20" i="30"/>
  <c r="AC20" i="30"/>
  <c r="AB20" i="30"/>
  <c r="S20" i="30"/>
  <c r="S24" i="30" s="1"/>
  <c r="AD19" i="30"/>
  <c r="AC19" i="30"/>
  <c r="H19" i="30"/>
  <c r="K19" i="30" s="1"/>
  <c r="AD18" i="30"/>
  <c r="AC18" i="30"/>
  <c r="AB18" i="30"/>
  <c r="AE18" i="30" s="1"/>
  <c r="K18" i="30"/>
  <c r="AD17" i="30"/>
  <c r="AC17" i="30"/>
  <c r="AB17" i="30"/>
  <c r="K17" i="30"/>
  <c r="AD16" i="30"/>
  <c r="AC16" i="30"/>
  <c r="L16" i="30"/>
  <c r="AB16" i="30" s="1"/>
  <c r="AE16" i="30" s="1"/>
  <c r="AD15" i="30"/>
  <c r="AC15" i="30"/>
  <c r="AB15" i="30"/>
  <c r="AE15" i="30" s="1"/>
  <c r="O15" i="30"/>
  <c r="AD14" i="30"/>
  <c r="AC14" i="30"/>
  <c r="AE14" i="30" s="1"/>
  <c r="AB14" i="30"/>
  <c r="O14" i="30"/>
  <c r="T32" i="26" l="1"/>
  <c r="T36" i="26" s="1"/>
  <c r="U32" i="26"/>
  <c r="T28" i="26"/>
  <c r="U28" i="26"/>
  <c r="U30" i="26" s="1"/>
  <c r="AE74" i="31"/>
  <c r="AA33" i="33"/>
  <c r="AA36" i="33" s="1"/>
  <c r="Y36" i="33"/>
  <c r="AV48" i="41"/>
  <c r="AV58" i="41"/>
  <c r="AV68" i="41"/>
  <c r="AV76" i="41"/>
  <c r="AV85" i="41"/>
  <c r="AE24" i="30"/>
  <c r="S30" i="30"/>
  <c r="AE30" i="30"/>
  <c r="AE32" i="30"/>
  <c r="AE34" i="30"/>
  <c r="AE36" i="30"/>
  <c r="Q18" i="34"/>
  <c r="AE43" i="31"/>
  <c r="AF43" i="31" s="1"/>
  <c r="AE45" i="31"/>
  <c r="AD111" i="31"/>
  <c r="AE111" i="31" s="1"/>
  <c r="AE122" i="31"/>
  <c r="AG122" i="31" s="1"/>
  <c r="AG123" i="31" s="1"/>
  <c r="AE124" i="31"/>
  <c r="AE144" i="31"/>
  <c r="AW9" i="40"/>
  <c r="AW13" i="40"/>
  <c r="S21" i="32"/>
  <c r="X24" i="32"/>
  <c r="O28" i="33"/>
  <c r="AA30" i="33"/>
  <c r="AB30" i="33" s="1"/>
  <c r="Z36" i="33"/>
  <c r="AW49" i="41"/>
  <c r="AV53" i="41"/>
  <c r="AV62" i="41"/>
  <c r="AW79" i="41"/>
  <c r="AV71" i="41"/>
  <c r="AV80" i="41"/>
  <c r="AV91" i="41" s="1"/>
  <c r="AV88" i="41"/>
  <c r="AE150" i="31"/>
  <c r="AE12" i="31"/>
  <c r="O16" i="30"/>
  <c r="AE20" i="30"/>
  <c r="AE22" i="30"/>
  <c r="AE26" i="30"/>
  <c r="AE28" i="30"/>
  <c r="AE42" i="30"/>
  <c r="AF42" i="30" s="1"/>
  <c r="AE81" i="31"/>
  <c r="AF81" i="31" s="1"/>
  <c r="AE83" i="31"/>
  <c r="AE114" i="31"/>
  <c r="AE116" i="31"/>
  <c r="K143" i="31"/>
  <c r="AB11" i="38"/>
  <c r="O10" i="43"/>
  <c r="Q10" i="43" s="1"/>
  <c r="Q13" i="43" s="1"/>
  <c r="AG52" i="30" s="1"/>
  <c r="O12" i="43"/>
  <c r="Q12" i="43" s="1"/>
  <c r="AA16" i="33"/>
  <c r="AA23" i="33"/>
  <c r="AA34" i="33"/>
  <c r="AB34" i="33" s="1"/>
  <c r="AW18" i="41"/>
  <c r="AV50" i="41"/>
  <c r="AV60" i="41"/>
  <c r="AV65" i="41" s="1"/>
  <c r="AV69" i="41"/>
  <c r="AV77" i="41"/>
  <c r="AV86" i="41"/>
  <c r="U26" i="42"/>
  <c r="U33" i="42" s="1"/>
  <c r="AG55" i="30" s="1"/>
  <c r="P15" i="34"/>
  <c r="K150" i="31"/>
  <c r="W35" i="30"/>
  <c r="AE37" i="30"/>
  <c r="Q16" i="34"/>
  <c r="AE127" i="31"/>
  <c r="K129" i="31"/>
  <c r="AC42" i="44"/>
  <c r="AI55" i="30" s="1"/>
  <c r="AI56" i="30" s="1"/>
  <c r="AA18" i="33"/>
  <c r="AB18" i="33" s="1"/>
  <c r="AA20" i="33"/>
  <c r="AA25" i="33"/>
  <c r="AB25" i="33" s="1"/>
  <c r="AA27" i="33"/>
  <c r="AB27" i="33" s="1"/>
  <c r="AA31" i="33"/>
  <c r="AC31" i="33" s="1"/>
  <c r="Z39" i="33"/>
  <c r="AV39" i="41"/>
  <c r="AV54" i="41"/>
  <c r="AV63" i="41"/>
  <c r="AV72" i="41"/>
  <c r="T30" i="26"/>
  <c r="AE17" i="30"/>
  <c r="AF17" i="30" s="1"/>
  <c r="AF19" i="30" s="1"/>
  <c r="AE72" i="31"/>
  <c r="AF72" i="31" s="1"/>
  <c r="AF75" i="31" s="1"/>
  <c r="AE138" i="31"/>
  <c r="AE41" i="30"/>
  <c r="AE63" i="31"/>
  <c r="AE65" i="31"/>
  <c r="AF65" i="31" s="1"/>
  <c r="AE67" i="31"/>
  <c r="AE106" i="31"/>
  <c r="AF106" i="31" s="1"/>
  <c r="AE108" i="31"/>
  <c r="AE119" i="31"/>
  <c r="AE143" i="31"/>
  <c r="X32" i="33"/>
  <c r="AV47" i="41"/>
  <c r="AV49" i="41" s="1"/>
  <c r="AV57" i="41"/>
  <c r="AV67" i="41"/>
  <c r="AV84" i="41"/>
  <c r="K41" i="31"/>
  <c r="AE155" i="31"/>
  <c r="AG155" i="31" s="1"/>
  <c r="AG156" i="31" s="1"/>
  <c r="O11" i="43"/>
  <c r="AE21" i="30"/>
  <c r="AE23" i="30"/>
  <c r="AE25" i="30"/>
  <c r="AE27" i="30"/>
  <c r="AG27" i="30" s="1"/>
  <c r="AE29" i="30"/>
  <c r="AG29" i="30" s="1"/>
  <c r="AE31" i="30"/>
  <c r="AG31" i="30" s="1"/>
  <c r="AG32" i="30" s="1"/>
  <c r="AE33" i="30"/>
  <c r="AE43" i="30"/>
  <c r="AE78" i="31"/>
  <c r="AE80" i="31"/>
  <c r="AE86" i="31"/>
  <c r="K88" i="31"/>
  <c r="AE94" i="31"/>
  <c r="AD102" i="31"/>
  <c r="AE102" i="31" s="1"/>
  <c r="AE151" i="31"/>
  <c r="AG151" i="31" s="1"/>
  <c r="AG152" i="31" s="1"/>
  <c r="AW11" i="40"/>
  <c r="R16" i="35"/>
  <c r="S17" i="35"/>
  <c r="T17" i="35" s="1"/>
  <c r="T18" i="35" s="1"/>
  <c r="AA17" i="33"/>
  <c r="AA24" i="33"/>
  <c r="AA29" i="33"/>
  <c r="AB29" i="33" s="1"/>
  <c r="Y32" i="33"/>
  <c r="AA35" i="33"/>
  <c r="AW20" i="41"/>
  <c r="AV44" i="41"/>
  <c r="AV45" i="41" s="1"/>
  <c r="AV51" i="41"/>
  <c r="AV61" i="41"/>
  <c r="AV70" i="41"/>
  <c r="AV78" i="41"/>
  <c r="M36" i="26"/>
  <c r="AW52" i="41"/>
  <c r="AW65" i="41"/>
  <c r="AW91" i="41"/>
  <c r="AG50" i="31"/>
  <c r="AF50" i="31"/>
  <c r="AG56" i="31"/>
  <c r="AF56" i="31"/>
  <c r="AD75" i="31"/>
  <c r="AE75" i="31" s="1"/>
  <c r="K75" i="31"/>
  <c r="AG89" i="31"/>
  <c r="AF89" i="31"/>
  <c r="K98" i="31"/>
  <c r="AD98" i="31"/>
  <c r="AE98" i="31" s="1"/>
  <c r="AG105" i="31"/>
  <c r="AF105" i="31"/>
  <c r="AG114" i="31"/>
  <c r="AG115" i="31" s="1"/>
  <c r="AF114" i="31"/>
  <c r="AF115" i="31" s="1"/>
  <c r="AD117" i="31"/>
  <c r="AE117" i="31" s="1"/>
  <c r="K117" i="31"/>
  <c r="K123" i="31"/>
  <c r="AD123" i="31"/>
  <c r="AE123" i="31" s="1"/>
  <c r="AD132" i="31"/>
  <c r="AE132" i="31" s="1"/>
  <c r="K132" i="31"/>
  <c r="AD145" i="31"/>
  <c r="AE145" i="31" s="1"/>
  <c r="K145" i="31"/>
  <c r="AD154" i="31"/>
  <c r="AE154" i="31" s="1"/>
  <c r="K154" i="31"/>
  <c r="AE11" i="31"/>
  <c r="AF11" i="31" s="1"/>
  <c r="AF12" i="31" s="1"/>
  <c r="AE14" i="31"/>
  <c r="AG14" i="31" s="1"/>
  <c r="AF15" i="31"/>
  <c r="AE17" i="31"/>
  <c r="AG17" i="31" s="1"/>
  <c r="AE19" i="31"/>
  <c r="AE20" i="31"/>
  <c r="AF20" i="31" s="1"/>
  <c r="AE22" i="31"/>
  <c r="AF23" i="31"/>
  <c r="AE25" i="31"/>
  <c r="AE27" i="31"/>
  <c r="AE28" i="31"/>
  <c r="AF28" i="31" s="1"/>
  <c r="AE30" i="31"/>
  <c r="AG30" i="31" s="1"/>
  <c r="AF31" i="31"/>
  <c r="K33" i="31"/>
  <c r="AE33" i="31"/>
  <c r="AE34" i="31"/>
  <c r="AF34" i="31" s="1"/>
  <c r="K36" i="31"/>
  <c r="AE37" i="31"/>
  <c r="AE38" i="31"/>
  <c r="AF38" i="31" s="1"/>
  <c r="AE40" i="31"/>
  <c r="AG40" i="31" s="1"/>
  <c r="AE41" i="31"/>
  <c r="AF42" i="31"/>
  <c r="K51" i="31"/>
  <c r="AD51" i="31"/>
  <c r="AE51" i="31" s="1"/>
  <c r="AD58" i="31"/>
  <c r="AE58" i="31" s="1"/>
  <c r="K58" i="31"/>
  <c r="AG80" i="31"/>
  <c r="AF80" i="31"/>
  <c r="AG97" i="31"/>
  <c r="AG98" i="31" s="1"/>
  <c r="AF97" i="31"/>
  <c r="AF98" i="31" s="1"/>
  <c r="AD100" i="31"/>
  <c r="AE100" i="31" s="1"/>
  <c r="K100" i="31"/>
  <c r="AD109" i="31"/>
  <c r="AE109" i="31" s="1"/>
  <c r="K109" i="31"/>
  <c r="K115" i="31"/>
  <c r="AD115" i="31"/>
  <c r="AG130" i="31"/>
  <c r="AF130" i="31"/>
  <c r="AD134" i="31"/>
  <c r="AE134" i="31" s="1"/>
  <c r="K134" i="31"/>
  <c r="AD140" i="31"/>
  <c r="AE140" i="31" s="1"/>
  <c r="K140" i="31"/>
  <c r="K152" i="31"/>
  <c r="AD152" i="31"/>
  <c r="AE152" i="31" s="1"/>
  <c r="AE44" i="31"/>
  <c r="AE46" i="31"/>
  <c r="AE47" i="31"/>
  <c r="AF47" i="31" s="1"/>
  <c r="AE49" i="31"/>
  <c r="AG49" i="31" s="1"/>
  <c r="AE53" i="31"/>
  <c r="AF53" i="31" s="1"/>
  <c r="AE55" i="31"/>
  <c r="AE59" i="31"/>
  <c r="AE61" i="31"/>
  <c r="AE62" i="31"/>
  <c r="AF62" i="31" s="1"/>
  <c r="AE66" i="31"/>
  <c r="AF66" i="31" s="1"/>
  <c r="AE68" i="31"/>
  <c r="AE69" i="31"/>
  <c r="AF69" i="31" s="1"/>
  <c r="AE73" i="31"/>
  <c r="AE76" i="31"/>
  <c r="AE77" i="31"/>
  <c r="AF77" i="31" s="1"/>
  <c r="AE79" i="31"/>
  <c r="AG79" i="31" s="1"/>
  <c r="AE82" i="31"/>
  <c r="AE84" i="31"/>
  <c r="AE85" i="31"/>
  <c r="AF85" i="31" s="1"/>
  <c r="AE87" i="31"/>
  <c r="AG87" i="31" s="1"/>
  <c r="AE88" i="31"/>
  <c r="AE91" i="31"/>
  <c r="AG91" i="31" s="1"/>
  <c r="AE93" i="31"/>
  <c r="AE95" i="31"/>
  <c r="AG95" i="31" s="1"/>
  <c r="AG96" i="31" s="1"/>
  <c r="AE96" i="31"/>
  <c r="AE101" i="31"/>
  <c r="AE103" i="31"/>
  <c r="AG103" i="31" s="1"/>
  <c r="AG104" i="31" s="1"/>
  <c r="AE104" i="31"/>
  <c r="AE107" i="31"/>
  <c r="AF107" i="31" s="1"/>
  <c r="AE110" i="31"/>
  <c r="AE112" i="31"/>
  <c r="AG112" i="31" s="1"/>
  <c r="AG113" i="31" s="1"/>
  <c r="AE113" i="31"/>
  <c r="AE115" i="31"/>
  <c r="AE118" i="31"/>
  <c r="AE120" i="31"/>
  <c r="AG120" i="31" s="1"/>
  <c r="AG121" i="31" s="1"/>
  <c r="AE121" i="31"/>
  <c r="AE125" i="31"/>
  <c r="AE126" i="31"/>
  <c r="AF126" i="31" s="1"/>
  <c r="AE128" i="31"/>
  <c r="AE129" i="31"/>
  <c r="AE133" i="31"/>
  <c r="AG133" i="31" s="1"/>
  <c r="AG134" i="31" s="1"/>
  <c r="AE135" i="31"/>
  <c r="AE137" i="31"/>
  <c r="AF137" i="31" s="1"/>
  <c r="AF138" i="31" s="1"/>
  <c r="AE141" i="31"/>
  <c r="AF141" i="31" s="1"/>
  <c r="AE142" i="31"/>
  <c r="AF142" i="31" s="1"/>
  <c r="AE146" i="31"/>
  <c r="AF146" i="31" s="1"/>
  <c r="AE147" i="31"/>
  <c r="AF147" i="31" s="1"/>
  <c r="AE148" i="31"/>
  <c r="AF148" i="31" s="1"/>
  <c r="AE149" i="31"/>
  <c r="AF149" i="31" s="1"/>
  <c r="AE153" i="31"/>
  <c r="AG153" i="31" s="1"/>
  <c r="AG154" i="31" s="1"/>
  <c r="AE156" i="31"/>
  <c r="AE157" i="31"/>
  <c r="AF157" i="31" s="1"/>
  <c r="AF158" i="31" s="1"/>
  <c r="AE159" i="31"/>
  <c r="AF159" i="31" s="1"/>
  <c r="AF14" i="30"/>
  <c r="AG14" i="30"/>
  <c r="AG18" i="30"/>
  <c r="AF18" i="30"/>
  <c r="AF20" i="30"/>
  <c r="AG20" i="30"/>
  <c r="AF22" i="30"/>
  <c r="AG22" i="30"/>
  <c r="AF26" i="30"/>
  <c r="AG26" i="30"/>
  <c r="AF28" i="30"/>
  <c r="AG28" i="30"/>
  <c r="AG34" i="30"/>
  <c r="AF34" i="30"/>
  <c r="AF36" i="30"/>
  <c r="AG36" i="30"/>
  <c r="AF22" i="31"/>
  <c r="AG22" i="31"/>
  <c r="AF30" i="31"/>
  <c r="AF40" i="31"/>
  <c r="AF55" i="31"/>
  <c r="AG55" i="31"/>
  <c r="AF79" i="31"/>
  <c r="AF95" i="31"/>
  <c r="AF96" i="31" s="1"/>
  <c r="AF103" i="31"/>
  <c r="AF104" i="31" s="1"/>
  <c r="AF128" i="31"/>
  <c r="AG128" i="31"/>
  <c r="P11" i="43"/>
  <c r="P13" i="43" s="1"/>
  <c r="AF52" i="30" s="1"/>
  <c r="Q11" i="43"/>
  <c r="AG15" i="30"/>
  <c r="AF15" i="30"/>
  <c r="AG21" i="30"/>
  <c r="AF21" i="30"/>
  <c r="AG23" i="30"/>
  <c r="AF23" i="30"/>
  <c r="AG25" i="30"/>
  <c r="AF25" i="30"/>
  <c r="AF33" i="30"/>
  <c r="AF35" i="30" s="1"/>
  <c r="AG33" i="30"/>
  <c r="AG35" i="30" s="1"/>
  <c r="AF40" i="30"/>
  <c r="AG40" i="30"/>
  <c r="AF18" i="31"/>
  <c r="AG18" i="31"/>
  <c r="AF26" i="31"/>
  <c r="AG26" i="31"/>
  <c r="AF35" i="31"/>
  <c r="AG35" i="31"/>
  <c r="AF45" i="31"/>
  <c r="AG45" i="31"/>
  <c r="AF60" i="31"/>
  <c r="AG60" i="31"/>
  <c r="AF67" i="31"/>
  <c r="AG67" i="31"/>
  <c r="AF74" i="31"/>
  <c r="AG74" i="31"/>
  <c r="AF83" i="31"/>
  <c r="AG83" i="31"/>
  <c r="AF92" i="31"/>
  <c r="AG92" i="31"/>
  <c r="AF99" i="31"/>
  <c r="AF100" i="31" s="1"/>
  <c r="AG99" i="31"/>
  <c r="AG100" i="31" s="1"/>
  <c r="AF108" i="31"/>
  <c r="AG108" i="31"/>
  <c r="AF116" i="31"/>
  <c r="AF117" i="31" s="1"/>
  <c r="AG116" i="31"/>
  <c r="AG117" i="31" s="1"/>
  <c r="AF124" i="31"/>
  <c r="AG124" i="31"/>
  <c r="AF139" i="31"/>
  <c r="AF140" i="31" s="1"/>
  <c r="AG139" i="31"/>
  <c r="AG140" i="31" s="1"/>
  <c r="AF144" i="31"/>
  <c r="AF145" i="31" s="1"/>
  <c r="AG144" i="31"/>
  <c r="AG145" i="31" s="1"/>
  <c r="AB30" i="32"/>
  <c r="AC30" i="32"/>
  <c r="AB19" i="30"/>
  <c r="AE19" i="30" s="1"/>
  <c r="AG43" i="30"/>
  <c r="AF43" i="30"/>
  <c r="P19" i="34"/>
  <c r="Q19" i="34"/>
  <c r="AG16" i="31"/>
  <c r="AF17" i="31"/>
  <c r="AG24" i="31"/>
  <c r="AG25" i="31"/>
  <c r="AF25" i="31"/>
  <c r="AG32" i="31"/>
  <c r="AG48" i="31"/>
  <c r="AF48" i="31"/>
  <c r="AG57" i="31"/>
  <c r="AG62" i="31"/>
  <c r="AG63" i="31"/>
  <c r="AF63" i="31"/>
  <c r="AG69" i="31"/>
  <c r="AG70" i="31"/>
  <c r="AF70" i="31"/>
  <c r="AG81" i="31"/>
  <c r="AG82" i="31"/>
  <c r="AF82" i="31"/>
  <c r="AG126" i="31"/>
  <c r="AG127" i="31"/>
  <c r="AF127" i="31"/>
  <c r="AG131" i="31"/>
  <c r="AG132" i="31" s="1"/>
  <c r="AG135" i="31"/>
  <c r="AG136" i="31" s="1"/>
  <c r="AF135" i="31"/>
  <c r="AF136" i="31" s="1"/>
  <c r="AG142" i="31"/>
  <c r="AG146" i="31"/>
  <c r="AG159" i="31"/>
  <c r="AG160" i="31"/>
  <c r="AF160" i="31"/>
  <c r="AF161" i="31" s="1"/>
  <c r="AB12" i="38"/>
  <c r="AC12" i="38"/>
  <c r="AA29" i="32"/>
  <c r="AA13" i="33"/>
  <c r="AC13" i="33" s="1"/>
  <c r="AB20" i="33"/>
  <c r="AC20" i="33"/>
  <c r="AB33" i="33"/>
  <c r="AB36" i="33" s="1"/>
  <c r="AB35" i="33"/>
  <c r="AC35" i="33"/>
  <c r="AV9" i="41"/>
  <c r="AW9" i="41"/>
  <c r="AW11" i="41" s="1"/>
  <c r="AV13" i="41"/>
  <c r="AW13" i="41"/>
  <c r="AW14" i="41" s="1"/>
  <c r="AG38" i="30"/>
  <c r="K44" i="30"/>
  <c r="AD44" i="30"/>
  <c r="P17" i="34"/>
  <c r="Q17" i="34"/>
  <c r="AG13" i="31"/>
  <c r="AF13" i="31"/>
  <c r="AG20" i="31"/>
  <c r="AG21" i="31"/>
  <c r="AF21" i="31"/>
  <c r="AG29" i="31"/>
  <c r="AF29" i="31"/>
  <c r="AG34" i="31"/>
  <c r="AG39" i="31"/>
  <c r="AF39" i="31"/>
  <c r="AG43" i="31"/>
  <c r="AG44" i="31"/>
  <c r="AF44" i="31"/>
  <c r="K52" i="31"/>
  <c r="AD52" i="31"/>
  <c r="AE52" i="31" s="1"/>
  <c r="AG54" i="31"/>
  <c r="AF54" i="31"/>
  <c r="AG59" i="31"/>
  <c r="AF59" i="31"/>
  <c r="K64" i="31"/>
  <c r="AD64" i="31"/>
  <c r="AG65" i="31"/>
  <c r="AG66" i="31"/>
  <c r="K71" i="31"/>
  <c r="AD71" i="31"/>
  <c r="AG73" i="31"/>
  <c r="AF73" i="31"/>
  <c r="AG77" i="31"/>
  <c r="AG78" i="31"/>
  <c r="AF78" i="31"/>
  <c r="AG86" i="31"/>
  <c r="AF86" i="31"/>
  <c r="AG90" i="31"/>
  <c r="AF91" i="31"/>
  <c r="AG106" i="31"/>
  <c r="AG107" i="31"/>
  <c r="AF132" i="31"/>
  <c r="K136" i="31"/>
  <c r="AD136" i="31"/>
  <c r="AE136" i="31" s="1"/>
  <c r="AF143" i="31"/>
  <c r="AG141" i="31"/>
  <c r="AG147" i="31"/>
  <c r="AG157" i="31"/>
  <c r="AG158" i="31" s="1"/>
  <c r="AV10" i="40"/>
  <c r="AW10" i="40"/>
  <c r="AV14" i="40"/>
  <c r="AW14" i="40"/>
  <c r="AW15" i="40" s="1"/>
  <c r="AC19" i="32"/>
  <c r="AB16" i="33"/>
  <c r="AC16" i="33"/>
  <c r="AB23" i="33"/>
  <c r="AC23" i="33"/>
  <c r="AV30" i="41"/>
  <c r="AV31" i="41" s="1"/>
  <c r="AW30" i="41"/>
  <c r="AW31" i="41" s="1"/>
  <c r="AE39" i="30"/>
  <c r="AE44" i="30"/>
  <c r="AE64" i="31"/>
  <c r="AE71" i="31"/>
  <c r="AE158" i="31"/>
  <c r="K161" i="31"/>
  <c r="AD161" i="31"/>
  <c r="AE161" i="31" s="1"/>
  <c r="AB10" i="38"/>
  <c r="AB13" i="38" s="1"/>
  <c r="AF51" i="30" s="1"/>
  <c r="AC10" i="38"/>
  <c r="AC13" i="38" s="1"/>
  <c r="AG51" i="30" s="1"/>
  <c r="AV8" i="40"/>
  <c r="AW8" i="40"/>
  <c r="AV16" i="40"/>
  <c r="AW16" i="40"/>
  <c r="AA17" i="32"/>
  <c r="AB26" i="32"/>
  <c r="AC26" i="32"/>
  <c r="AC18" i="33"/>
  <c r="AC19" i="33"/>
  <c r="AB19" i="33"/>
  <c r="AC25" i="33"/>
  <c r="AC26" i="33"/>
  <c r="AB26" i="33"/>
  <c r="AA38" i="33"/>
  <c r="AV17" i="41"/>
  <c r="AV19" i="41" s="1"/>
  <c r="AW17" i="41"/>
  <c r="AW19" i="41" s="1"/>
  <c r="AV21" i="41"/>
  <c r="AV22" i="41" s="1"/>
  <c r="AW21" i="41"/>
  <c r="AW22" i="41" s="1"/>
  <c r="AV34" i="41"/>
  <c r="AW34" i="41"/>
  <c r="AW38" i="41"/>
  <c r="AW41" i="41" s="1"/>
  <c r="AV38" i="41"/>
  <c r="AV41" i="41" s="1"/>
  <c r="AV15" i="40"/>
  <c r="AV18" i="40"/>
  <c r="AV19" i="40" s="1"/>
  <c r="AW18" i="40"/>
  <c r="AW19" i="40" s="1"/>
  <c r="AC15" i="32"/>
  <c r="AB18" i="32"/>
  <c r="AC28" i="32"/>
  <c r="AB28" i="32"/>
  <c r="X21" i="33"/>
  <c r="AA15" i="33"/>
  <c r="Z21" i="33"/>
  <c r="X28" i="33"/>
  <c r="AA22" i="33"/>
  <c r="Z28" i="33"/>
  <c r="AC34" i="33"/>
  <c r="X39" i="33"/>
  <c r="AA37" i="33"/>
  <c r="AV15" i="41"/>
  <c r="AV16" i="41" s="1"/>
  <c r="AW15" i="41"/>
  <c r="AW16" i="41" s="1"/>
  <c r="AV23" i="41"/>
  <c r="AV26" i="41" s="1"/>
  <c r="AW23" i="41"/>
  <c r="AW26" i="41" s="1"/>
  <c r="AV28" i="41"/>
  <c r="AV29" i="41" s="1"/>
  <c r="AW28" i="41"/>
  <c r="AW29" i="41" s="1"/>
  <c r="AV32" i="41"/>
  <c r="AV33" i="41" s="1"/>
  <c r="AW32" i="41"/>
  <c r="AW33" i="41" s="1"/>
  <c r="AV36" i="41"/>
  <c r="AW36" i="41"/>
  <c r="AB16" i="32"/>
  <c r="AB20" i="32"/>
  <c r="AA21" i="32"/>
  <c r="K24" i="32"/>
  <c r="AA24" i="32" s="1"/>
  <c r="AB42" i="44"/>
  <c r="AH55" i="30" s="1"/>
  <c r="AH56" i="30" s="1"/>
  <c r="P16" i="35"/>
  <c r="S14" i="35"/>
  <c r="S15" i="35"/>
  <c r="S18" i="35"/>
  <c r="U17" i="35"/>
  <c r="U18" i="35" s="1"/>
  <c r="AV11" i="41"/>
  <c r="AV14" i="41"/>
  <c r="T17" i="26"/>
  <c r="T19" i="26" s="1"/>
  <c r="U17" i="26"/>
  <c r="U19" i="26" s="1"/>
  <c r="T20" i="26"/>
  <c r="T24" i="26" s="1"/>
  <c r="U20" i="26"/>
  <c r="U24" i="26" s="1"/>
  <c r="U36" i="26"/>
  <c r="AA25" i="32"/>
  <c r="AA27" i="32"/>
  <c r="T26" i="42"/>
  <c r="T33" i="42" s="1"/>
  <c r="AF55" i="30" s="1"/>
  <c r="AW59" i="41"/>
  <c r="S36" i="26"/>
  <c r="AG36" i="31" l="1"/>
  <c r="AG148" i="31"/>
  <c r="AF31" i="30"/>
  <c r="AF32" i="30" s="1"/>
  <c r="AF87" i="31"/>
  <c r="AC24" i="33"/>
  <c r="AB24" i="33"/>
  <c r="AG37" i="30"/>
  <c r="AF37" i="30"/>
  <c r="AF39" i="30" s="1"/>
  <c r="Q21" i="34"/>
  <c r="AG50" i="30" s="1"/>
  <c r="AC29" i="33"/>
  <c r="AF14" i="31"/>
  <c r="AF36" i="31"/>
  <c r="AC17" i="33"/>
  <c r="AB17" i="33"/>
  <c r="AV79" i="41"/>
  <c r="AV52" i="41"/>
  <c r="AV92" i="41" s="1"/>
  <c r="AH58" i="30" s="1"/>
  <c r="AC30" i="33"/>
  <c r="AB31" i="33"/>
  <c r="P21" i="34"/>
  <c r="AF50" i="30" s="1"/>
  <c r="AA32" i="33"/>
  <c r="AG42" i="30"/>
  <c r="AF29" i="30"/>
  <c r="AG39" i="30"/>
  <c r="AG109" i="31"/>
  <c r="AG53" i="31"/>
  <c r="AG58" i="31" s="1"/>
  <c r="AG72" i="31"/>
  <c r="AG28" i="31"/>
  <c r="AF122" i="31"/>
  <c r="AF123" i="31" s="1"/>
  <c r="AV59" i="41"/>
  <c r="AG38" i="31"/>
  <c r="AC33" i="33"/>
  <c r="AC36" i="33" s="1"/>
  <c r="AC27" i="33"/>
  <c r="AG11" i="31"/>
  <c r="AF27" i="30"/>
  <c r="AG17" i="30"/>
  <c r="AG19" i="30" s="1"/>
  <c r="AF120" i="31"/>
  <c r="AF121" i="31" s="1"/>
  <c r="AF49" i="31"/>
  <c r="AF52" i="31" s="1"/>
  <c r="AF109" i="31"/>
  <c r="AG41" i="30"/>
  <c r="AG44" i="30" s="1"/>
  <c r="AF41" i="30"/>
  <c r="AG85" i="31"/>
  <c r="AF58" i="31"/>
  <c r="AG47" i="31"/>
  <c r="AF44" i="30"/>
  <c r="AF112" i="31"/>
  <c r="AF113" i="31" s="1"/>
  <c r="AV37" i="41"/>
  <c r="AF51" i="31"/>
  <c r="AG51" i="31"/>
  <c r="AG84" i="31"/>
  <c r="AF84" i="31"/>
  <c r="AG76" i="31"/>
  <c r="AG88" i="31" s="1"/>
  <c r="AF76" i="31"/>
  <c r="AF88" i="31" s="1"/>
  <c r="AG61" i="31"/>
  <c r="AG64" i="31" s="1"/>
  <c r="AF61" i="31"/>
  <c r="AF64" i="31" s="1"/>
  <c r="AG46" i="31"/>
  <c r="AF46" i="31"/>
  <c r="AG37" i="31"/>
  <c r="AF37" i="31"/>
  <c r="AF41" i="31" s="1"/>
  <c r="AG27" i="31"/>
  <c r="AG33" i="31" s="1"/>
  <c r="AF27" i="31"/>
  <c r="AG149" i="31"/>
  <c r="AG143" i="31"/>
  <c r="AG137" i="31"/>
  <c r="AG138" i="31" s="1"/>
  <c r="AG41" i="31"/>
  <c r="AF150" i="31"/>
  <c r="AG125" i="31"/>
  <c r="AG129" i="31" s="1"/>
  <c r="AF125" i="31"/>
  <c r="AG118" i="31"/>
  <c r="AG119" i="31" s="1"/>
  <c r="AF118" i="31"/>
  <c r="AF119" i="31" s="1"/>
  <c r="AG110" i="31"/>
  <c r="AG111" i="31" s="1"/>
  <c r="AF110" i="31"/>
  <c r="AF111" i="31" s="1"/>
  <c r="AG101" i="31"/>
  <c r="AG102" i="31" s="1"/>
  <c r="AF101" i="31"/>
  <c r="AF102" i="31" s="1"/>
  <c r="AG93" i="31"/>
  <c r="AG94" i="31" s="1"/>
  <c r="AF93" i="31"/>
  <c r="AF94" i="31" s="1"/>
  <c r="AG68" i="31"/>
  <c r="AG71" i="31" s="1"/>
  <c r="AF68" i="31"/>
  <c r="AF71" i="31" s="1"/>
  <c r="AG19" i="31"/>
  <c r="AF19" i="31"/>
  <c r="AC27" i="32"/>
  <c r="AB27" i="32"/>
  <c r="T15" i="35"/>
  <c r="U15" i="35"/>
  <c r="AC21" i="32"/>
  <c r="AB21" i="32"/>
  <c r="AC22" i="33"/>
  <c r="AA28" i="33"/>
  <c r="AB22" i="33"/>
  <c r="AB28" i="33" s="1"/>
  <c r="AW37" i="41"/>
  <c r="AB17" i="32"/>
  <c r="AC17" i="32"/>
  <c r="AV12" i="40"/>
  <c r="AV22" i="40" s="1"/>
  <c r="AH51" i="30" s="1"/>
  <c r="AG75" i="31"/>
  <c r="AF33" i="31"/>
  <c r="AW92" i="41"/>
  <c r="AI58" i="30" s="1"/>
  <c r="AC32" i="33"/>
  <c r="AB32" i="33"/>
  <c r="AB29" i="32"/>
  <c r="AC29" i="32"/>
  <c r="AG161" i="31"/>
  <c r="AG150" i="31"/>
  <c r="AG12" i="31"/>
  <c r="AF30" i="30"/>
  <c r="AG24" i="30"/>
  <c r="AG16" i="30"/>
  <c r="AC25" i="32"/>
  <c r="AB25" i="32"/>
  <c r="U14" i="35"/>
  <c r="U16" i="35" s="1"/>
  <c r="U19" i="35" s="1"/>
  <c r="AG57" i="30" s="1"/>
  <c r="AG59" i="30" s="1"/>
  <c r="S16" i="35"/>
  <c r="T14" i="35"/>
  <c r="AC37" i="33"/>
  <c r="AA39" i="33"/>
  <c r="AB37" i="33"/>
  <c r="AC15" i="33"/>
  <c r="AC21" i="33" s="1"/>
  <c r="AA21" i="33"/>
  <c r="AB15" i="33"/>
  <c r="AB21" i="33" s="1"/>
  <c r="AB38" i="33"/>
  <c r="AC38" i="33"/>
  <c r="AW12" i="40"/>
  <c r="AW22" i="40" s="1"/>
  <c r="AI51" i="30" s="1"/>
  <c r="AB13" i="33"/>
  <c r="AB14" i="33" s="1"/>
  <c r="AA14" i="33"/>
  <c r="AC14" i="33"/>
  <c r="AF129" i="31"/>
  <c r="AG30" i="30"/>
  <c r="AF24" i="30"/>
  <c r="AF16" i="30"/>
  <c r="AF45" i="30" l="1"/>
  <c r="AF49" i="30" s="1"/>
  <c r="AG45" i="30"/>
  <c r="AG49" i="30" s="1"/>
  <c r="T16" i="35"/>
  <c r="T19" i="35" s="1"/>
  <c r="AF57" i="30" s="1"/>
  <c r="AF59" i="30" s="1"/>
  <c r="AC31" i="32"/>
  <c r="AG54" i="30" s="1"/>
  <c r="AG56" i="30" s="1"/>
  <c r="AC28" i="33"/>
  <c r="AG52" i="31"/>
  <c r="AG162" i="31" s="1"/>
  <c r="AI49" i="30" s="1"/>
  <c r="AI53" i="30" s="1"/>
  <c r="AF162" i="31"/>
  <c r="AH49" i="30" s="1"/>
  <c r="AH53" i="30" s="1"/>
  <c r="AG53" i="30"/>
  <c r="AB31" i="32"/>
  <c r="AF54" i="30" s="1"/>
  <c r="AF56" i="30" s="1"/>
  <c r="AF53" i="30"/>
  <c r="AB39" i="33"/>
  <c r="AB40" i="33" s="1"/>
  <c r="AH57" i="30" s="1"/>
  <c r="AH59" i="30" s="1"/>
  <c r="AH61" i="30" s="1"/>
  <c r="AC39" i="33"/>
  <c r="AF61" i="30" l="1"/>
  <c r="AC40" i="33"/>
  <c r="AI57" i="30" s="1"/>
  <c r="AI59" i="30" s="1"/>
  <c r="AI61" i="30" s="1"/>
  <c r="AG61" i="30"/>
</calcChain>
</file>

<file path=xl/sharedStrings.xml><?xml version="1.0" encoding="utf-8"?>
<sst xmlns="http://schemas.openxmlformats.org/spreadsheetml/2006/main" count="2416" uniqueCount="573">
  <si>
    <t>РАЗДЕЛ  II  - "ЗА УТИЛИЗАЦИЯ"</t>
  </si>
  <si>
    <t>Б. Боеприпаси</t>
  </si>
  <si>
    <t>№ по ред</t>
  </si>
  <si>
    <t xml:space="preserve">                                                 № по ЕНС в ИС   "Логистика на БА"</t>
  </si>
  <si>
    <t>мярка</t>
  </si>
  <si>
    <t>партида</t>
  </si>
  <si>
    <t xml:space="preserve">година </t>
  </si>
  <si>
    <t>завод</t>
  </si>
  <si>
    <t>22700-КОСТЕНЕЦ</t>
  </si>
  <si>
    <t>26690-ПАВЛИКЕНИ</t>
  </si>
  <si>
    <t>34660-СЛИВЕН</t>
  </si>
  <si>
    <t>42610-КОЗАРСКО</t>
  </si>
  <si>
    <t>22780-ДОЛНО КАМАРЦИ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</si>
  <si>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</si>
  <si>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</si>
  <si>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</si>
  <si>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</si>
  <si>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</si>
  <si>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</si>
  <si>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</si>
  <si>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</si>
  <si>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</si>
  <si>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НАИМЕНОВАНИЕ</t>
  </si>
  <si>
    <t>количество по категории и всичко</t>
  </si>
  <si>
    <t>Бруто тегло (тона)</t>
  </si>
  <si>
    <t>Нето тегло (тона)</t>
  </si>
  <si>
    <t>Приведени в СВ</t>
  </si>
  <si>
    <t>Нехерметични</t>
  </si>
  <si>
    <t>бруто тегло (кг.)</t>
  </si>
  <si>
    <t>количество БП</t>
  </si>
  <si>
    <t>к-я 1</t>
  </si>
  <si>
    <t>к-я 2</t>
  </si>
  <si>
    <t>к-я 3</t>
  </si>
  <si>
    <t>Всичко</t>
  </si>
  <si>
    <t>ПРЕХВЪРЛЕНО</t>
  </si>
  <si>
    <t>от раздел I "За търговска реализация" на Списък на излишните за Българската армия и структурите на пряко подчинение на министъра на отбраната, които не са самостоятелни юридически лица, ОБВВПИ подлежащи на  снемане от употреба към 01.01.2022 г. с  рег. № 30-10-193/28.03.2022 г. - на основание чл. 92 ал. 1 от Наредбата за ОБВВПИ.</t>
  </si>
  <si>
    <t>Раздел ІІ "ЗА УТИЛИЗАЦИЯ"</t>
  </si>
  <si>
    <t>КОМАНДВАНЕ ЗА ЛОГИСТИЧНА ПОДДРЪЖКА</t>
  </si>
  <si>
    <t>1. Боеприпаси по чл. 86, ал. 2, т. 2, буква "б"</t>
  </si>
  <si>
    <t>Боеприпаси първа, втора категория и трета категория</t>
  </si>
  <si>
    <t>116 мм изстрел с реактивен осветителен снаряд FLG-5000 L-4 без Т-7</t>
  </si>
  <si>
    <t>бр.</t>
  </si>
  <si>
    <t>6-6</t>
  </si>
  <si>
    <t>79</t>
  </si>
  <si>
    <t>203</t>
  </si>
  <si>
    <t>2-6</t>
  </si>
  <si>
    <t>88</t>
  </si>
  <si>
    <t>116 мм изстрел с реактивен агитационен снаряд FLG-5000 М68 без запалка Т-7</t>
  </si>
  <si>
    <t>2-5</t>
  </si>
  <si>
    <t>73</t>
  </si>
  <si>
    <t>без                  Т-7</t>
  </si>
  <si>
    <t>1/2</t>
  </si>
  <si>
    <t>74</t>
  </si>
  <si>
    <t>Всичко:</t>
  </si>
  <si>
    <t>116 мм изстрел с реактивен агитационен снаряд FLG-5000 М68 без Т-7</t>
  </si>
  <si>
    <t>8/7</t>
  </si>
  <si>
    <t>71</t>
  </si>
  <si>
    <t>2/5</t>
  </si>
  <si>
    <t>4/1</t>
  </si>
  <si>
    <t>89</t>
  </si>
  <si>
    <t>6/5</t>
  </si>
  <si>
    <t>6/6</t>
  </si>
  <si>
    <t>6-5</t>
  </si>
  <si>
    <t>\</t>
  </si>
  <si>
    <t>116мм изстрел с реактивен агитационен снаряд FLG-5000 М68 без Т-7</t>
  </si>
  <si>
    <t>8-7</t>
  </si>
  <si>
    <t>51.1741</t>
  </si>
  <si>
    <t>40 мм изстрел ВОГ-25 с осколъчна граната</t>
  </si>
  <si>
    <t>ВМГ-К</t>
  </si>
  <si>
    <t xml:space="preserve">Всичко </t>
  </si>
  <si>
    <t>ВСИЧКО:</t>
  </si>
  <si>
    <t>бруто</t>
  </si>
  <si>
    <t>нето</t>
  </si>
  <si>
    <t>Прехвърлено</t>
  </si>
  <si>
    <t>Допълнение</t>
  </si>
  <si>
    <t>КлБП КЛП</t>
  </si>
  <si>
    <t>КлБп КомМО</t>
  </si>
  <si>
    <t>КлБП СВ</t>
  </si>
  <si>
    <t>КлБП ВВС</t>
  </si>
  <si>
    <t>Всичко КлБП</t>
  </si>
  <si>
    <t>АСП КЛП</t>
  </si>
  <si>
    <t>АСП ВВС</t>
  </si>
  <si>
    <t>Всичко АСП</t>
  </si>
  <si>
    <t>ИнжБП КЛП</t>
  </si>
  <si>
    <t>ИнжБП СВ</t>
  </si>
  <si>
    <t>Всичко ИнжБП</t>
  </si>
  <si>
    <t>МБП ВМС</t>
  </si>
  <si>
    <t>Всичко утил.</t>
  </si>
  <si>
    <t>Мярка</t>
  </si>
  <si>
    <t>Партида</t>
  </si>
  <si>
    <t>Година</t>
  </si>
  <si>
    <t>Завод</t>
  </si>
  <si>
    <t>КОМЕНДАНТСТВО-МО</t>
  </si>
  <si>
    <t>Нехерме-тични</t>
  </si>
  <si>
    <t>ЕМК</t>
  </si>
  <si>
    <t>Наименование</t>
  </si>
  <si>
    <t>количества по категории</t>
  </si>
  <si>
    <t>Бруто</t>
  </si>
  <si>
    <t>Нето</t>
  </si>
  <si>
    <t>и всичко</t>
  </si>
  <si>
    <t>тегло</t>
  </si>
  <si>
    <t>(тона)</t>
  </si>
  <si>
    <t>Раздел  І - ЗА УТИЛИЗАЦИЯ</t>
  </si>
  <si>
    <t xml:space="preserve">1.  Боеприпаси по чл.86, ал.2, т.2, буква "б" </t>
  </si>
  <si>
    <t>Патрон 8х60R</t>
  </si>
  <si>
    <t>месинг</t>
  </si>
  <si>
    <t>5.45 мм патрони за ПСМ</t>
  </si>
  <si>
    <t>Р83</t>
  </si>
  <si>
    <t>желязо</t>
  </si>
  <si>
    <t>5.6 мм патрони флоберови - дълги</t>
  </si>
  <si>
    <t>7.62 мм спортен патрон за револвер "Наган" с оловен к-м</t>
  </si>
  <si>
    <t>И55</t>
  </si>
  <si>
    <t>14.5 мм. патрон - учебен</t>
  </si>
  <si>
    <t>23 мм патрон - учебен</t>
  </si>
  <si>
    <t>ДОПЪЛНЕНИЕ</t>
  </si>
  <si>
    <t>Боеприпаси по чл. 86, ал. 2, т. 2, буква "a"</t>
  </si>
  <si>
    <t>Боеприпаси трета категория</t>
  </si>
  <si>
    <t>51.1893</t>
  </si>
  <si>
    <t>Патрон сондиращ ЗП-2</t>
  </si>
  <si>
    <t>1</t>
  </si>
  <si>
    <t>5</t>
  </si>
  <si>
    <t>233</t>
  </si>
  <si>
    <t>51.1792</t>
  </si>
  <si>
    <t xml:space="preserve">  7,62 мм патрон обр.908/30г. с бронeбойно запалителен  куршум     Б-32</t>
  </si>
  <si>
    <t>СМ26</t>
  </si>
  <si>
    <t>44</t>
  </si>
  <si>
    <t>46</t>
  </si>
  <si>
    <t>Н1</t>
  </si>
  <si>
    <t>Н8</t>
  </si>
  <si>
    <t>Н13</t>
  </si>
  <si>
    <t>45</t>
  </si>
  <si>
    <t>Н14</t>
  </si>
  <si>
    <t>00</t>
  </si>
  <si>
    <t>529</t>
  </si>
  <si>
    <t>Н9</t>
  </si>
  <si>
    <t>Т36</t>
  </si>
  <si>
    <t>Б13</t>
  </si>
  <si>
    <t>47</t>
  </si>
  <si>
    <t>В13</t>
  </si>
  <si>
    <t>14</t>
  </si>
  <si>
    <t>С13</t>
  </si>
  <si>
    <t>В19</t>
  </si>
  <si>
    <t>48</t>
  </si>
  <si>
    <t>270</t>
  </si>
  <si>
    <t>Б5</t>
  </si>
  <si>
    <t>49</t>
  </si>
  <si>
    <t>Х9</t>
  </si>
  <si>
    <t>17</t>
  </si>
  <si>
    <t>И1</t>
  </si>
  <si>
    <t>52</t>
  </si>
  <si>
    <t>6</t>
  </si>
  <si>
    <t>И7</t>
  </si>
  <si>
    <t>Г</t>
  </si>
  <si>
    <t>51.1018</t>
  </si>
  <si>
    <t xml:space="preserve">  Запалка УЗРГМ</t>
  </si>
  <si>
    <t>П7</t>
  </si>
  <si>
    <t>51.1000</t>
  </si>
  <si>
    <t xml:space="preserve">  Дистанционен взривателен механизъм ДВМ</t>
  </si>
  <si>
    <t>51.1357</t>
  </si>
  <si>
    <t xml:space="preserve">  26 мм сигнална ракета еднозвездна бяла</t>
  </si>
  <si>
    <t>72</t>
  </si>
  <si>
    <t>10</t>
  </si>
  <si>
    <t>2</t>
  </si>
  <si>
    <t>76</t>
  </si>
  <si>
    <t>11</t>
  </si>
  <si>
    <t>77</t>
  </si>
  <si>
    <t>3</t>
  </si>
  <si>
    <t>СБ1</t>
  </si>
  <si>
    <t>85</t>
  </si>
  <si>
    <t>51.1358</t>
  </si>
  <si>
    <t xml:space="preserve">  26 мм сигнална ракета еднозвездна зелена</t>
  </si>
  <si>
    <t>8</t>
  </si>
  <si>
    <t>59</t>
  </si>
  <si>
    <t>4</t>
  </si>
  <si>
    <t>75</t>
  </si>
  <si>
    <t>7</t>
  </si>
  <si>
    <t>51.1359</t>
  </si>
  <si>
    <t xml:space="preserve">  26 мм сигнална ракета еднозвездна червена</t>
  </si>
  <si>
    <t>80</t>
  </si>
  <si>
    <t>СБ</t>
  </si>
  <si>
    <t>51.1368</t>
  </si>
  <si>
    <t xml:space="preserve">  30 мм сигнална ракета еднозвездна бяла</t>
  </si>
  <si>
    <t>51.1369</t>
  </si>
  <si>
    <t xml:space="preserve">  30 мм сигнална ракета еднозвездна зелена</t>
  </si>
  <si>
    <t>51.1370</t>
  </si>
  <si>
    <t xml:space="preserve">  30 мм сигнална ракета еднозвездна червена</t>
  </si>
  <si>
    <t>51.1364</t>
  </si>
  <si>
    <t xml:space="preserve">  30 мм реактивна ракета с увеличено разстояние бяла</t>
  </si>
  <si>
    <t>51.1367</t>
  </si>
  <si>
    <t xml:space="preserve">  30 мм сигнална ракета двузвездна червена</t>
  </si>
  <si>
    <t>51.1373</t>
  </si>
  <si>
    <t xml:space="preserve">  30 мм сигнална ракета тризвездна червена</t>
  </si>
  <si>
    <t>51.1372</t>
  </si>
  <si>
    <t xml:space="preserve">  30 мм сигнална ракета тризвездна зелена</t>
  </si>
  <si>
    <t>51.1375</t>
  </si>
  <si>
    <t xml:space="preserve">  30 мм сигнална ракета с ел.запалване зелена</t>
  </si>
  <si>
    <t>51.1377</t>
  </si>
  <si>
    <t xml:space="preserve">  30 мм сигнална ракета с ел.запалване червена</t>
  </si>
  <si>
    <t>51.1422</t>
  </si>
  <si>
    <t xml:space="preserve">  40 мм сигнална ракета за химическа тревога СХТ-40</t>
  </si>
  <si>
    <t>51.1010</t>
  </si>
  <si>
    <t xml:space="preserve">  Запалка ЗАГ-30 за артилерийски гръм</t>
  </si>
  <si>
    <t>51.0894</t>
  </si>
  <si>
    <t xml:space="preserve">  Взривател ВМ-45</t>
  </si>
  <si>
    <t>42М</t>
  </si>
  <si>
    <t>51.886</t>
  </si>
  <si>
    <t xml:space="preserve">  Взривател В-90</t>
  </si>
  <si>
    <t>83</t>
  </si>
  <si>
    <t>51.0913</t>
  </si>
  <si>
    <t xml:space="preserve">  Взривател ГК-2</t>
  </si>
  <si>
    <t>51.984</t>
  </si>
  <si>
    <t xml:space="preserve">  Взривател ОФЗ-1М</t>
  </si>
  <si>
    <t>51.985</t>
  </si>
  <si>
    <t xml:space="preserve">   Взривател ОФЗ-1П</t>
  </si>
  <si>
    <t>51.1015</t>
  </si>
  <si>
    <t xml:space="preserve">   Запалка Т-7</t>
  </si>
  <si>
    <t>51.1584</t>
  </si>
  <si>
    <t xml:space="preserve">  Запалка имитационна за ръчна граната УЗРГМ-74ИМ</t>
  </si>
  <si>
    <t>56</t>
  </si>
  <si>
    <t>94</t>
  </si>
  <si>
    <t>95</t>
  </si>
  <si>
    <t>98</t>
  </si>
  <si>
    <t>52.82</t>
  </si>
  <si>
    <t xml:space="preserve">  Димка артилерийска</t>
  </si>
  <si>
    <t>84</t>
  </si>
  <si>
    <t>28</t>
  </si>
  <si>
    <t>87</t>
  </si>
  <si>
    <t>ДБЧ</t>
  </si>
  <si>
    <t>51.2259</t>
  </si>
  <si>
    <t xml:space="preserve">  82 мм МХ и-л с осветителнаа мина ILL М67 със запалка  ТР М67 и бойни заряди  комплект</t>
  </si>
  <si>
    <t>KV</t>
  </si>
  <si>
    <t>01</t>
  </si>
  <si>
    <t>09</t>
  </si>
  <si>
    <t>51.1037</t>
  </si>
  <si>
    <t xml:space="preserve">  Капсулна втулка КВ-У</t>
  </si>
  <si>
    <t>86</t>
  </si>
  <si>
    <t>33</t>
  </si>
  <si>
    <t>51.990</t>
  </si>
  <si>
    <t xml:space="preserve">  Взривател РГМ-2</t>
  </si>
  <si>
    <t>51.1283</t>
  </si>
  <si>
    <t>Заряд боен обикновен комплект за 82 мм МХ изстрел</t>
  </si>
  <si>
    <t>51.1287</t>
  </si>
  <si>
    <t>Заряд боен обикновен основен за 82 мм МХ изстрел</t>
  </si>
  <si>
    <t>М</t>
  </si>
  <si>
    <t>3К</t>
  </si>
  <si>
    <t>51.1301</t>
  </si>
  <si>
    <t xml:space="preserve">Заряд обикновен комплект образцов за 82 мм изстрел минохвъргачен </t>
  </si>
  <si>
    <t>51.1286</t>
  </si>
  <si>
    <t>Заряд боен обикновен основен за 160 мм изстрел минохвъргачен чешко производство</t>
  </si>
  <si>
    <t>51.1278</t>
  </si>
  <si>
    <t>Заряд боен обикновен допълнителен за 160 мм изстрел минохвъргачен чешко производство</t>
  </si>
  <si>
    <t>51.1274</t>
  </si>
  <si>
    <t>Заряд боен далекобоен основен за 82 мм МХ от барут НБнк 13-47</t>
  </si>
  <si>
    <t>51.2785</t>
  </si>
  <si>
    <t>Заряд боен халосен за 122 мм гаубица М-30</t>
  </si>
  <si>
    <t>кг.</t>
  </si>
  <si>
    <t>51.1576</t>
  </si>
  <si>
    <t xml:space="preserve">  Изделие 9М32М (ЗУР) в пускова тръба 9П54М, 9К32М (Стрела 2М)</t>
  </si>
  <si>
    <t>03</t>
  </si>
  <si>
    <t>02</t>
  </si>
  <si>
    <r>
      <rPr>
        <b/>
        <sz val="12"/>
        <rFont val="Arial"/>
        <family val="2"/>
        <charset val="204"/>
      </rPr>
      <t>№</t>
    </r>
    <r>
      <rPr>
        <b/>
        <sz val="9"/>
        <rFont val="Times New Roman"/>
        <family val="1"/>
        <charset val="204"/>
      </rPr>
      <t xml:space="preserve"> по ЕСН и ИС "Логистика на БА"</t>
    </r>
  </si>
  <si>
    <t xml:space="preserve">ЕМК-Наименование </t>
  </si>
  <si>
    <t>година</t>
  </si>
  <si>
    <t>24150-Ст.Загора/ 52740 - Хасково</t>
  </si>
  <si>
    <t>24150-Ст.Загора/ 44200 -Ст.Загора</t>
  </si>
  <si>
    <t>28610-София</t>
  </si>
  <si>
    <t>22160-Плевен</t>
  </si>
  <si>
    <t>всичко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</si>
  <si>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</si>
  <si>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</si>
  <si>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</si>
  <si>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</si>
  <si>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</si>
  <si>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</si>
  <si>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</si>
  <si>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</si>
  <si>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</si>
  <si>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</si>
  <si>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</si>
  <si>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</si>
  <si>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</si>
  <si>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</si>
  <si>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СУХОПЪТНИ ВОЙСКИ</t>
  </si>
  <si>
    <t>Класически боеприпаси по чл. 86, ал. 2, т. 2, буква "б"</t>
  </si>
  <si>
    <t>14х</t>
  </si>
  <si>
    <t>14х23</t>
  </si>
  <si>
    <t>Учебни, разрези и макети</t>
  </si>
  <si>
    <t>Учебно изделие 9М32МУ към 9Ф621</t>
  </si>
  <si>
    <t xml:space="preserve">Учебно изделие 9М32МУ </t>
  </si>
  <si>
    <t>Изделие 9М 32МУ без формуляр-учебно (V-кат)</t>
  </si>
  <si>
    <t>22220-Сливен</t>
  </si>
  <si>
    <t>24490-Асеновград</t>
  </si>
  <si>
    <t>22 160-Плевен</t>
  </si>
  <si>
    <t>34750-Карлово</t>
  </si>
  <si>
    <t>32450-Мокрен</t>
  </si>
  <si>
    <t>44200 - Стара Загора</t>
  </si>
  <si>
    <t>52590 -Ямбол</t>
  </si>
  <si>
    <t>54100 -Ямбол</t>
  </si>
  <si>
    <t>54140 -Стара Загора</t>
  </si>
  <si>
    <t>Класически БП по чл. 86, ал.2, т.2, буква "а"</t>
  </si>
  <si>
    <t xml:space="preserve">26 мм сигн. ракета еднозв. - бяла </t>
  </si>
  <si>
    <t xml:space="preserve">26мм сигнална ракета, еднозвездна зелена </t>
  </si>
  <si>
    <t xml:space="preserve">26 мм сигнална ракета еднозвездна – бяла </t>
  </si>
  <si>
    <t xml:space="preserve">26 мм сигнална ракета еднозвездна – зелена </t>
  </si>
  <si>
    <t>30 мм сигнална ракета еднозвездна - червена</t>
  </si>
  <si>
    <t>51.101</t>
  </si>
  <si>
    <t>Запалка ЗАГ-30 за арт.гръм</t>
  </si>
  <si>
    <t>Капсулна втулка КВ-4</t>
  </si>
  <si>
    <t>№ по ЕНС в ИС „Логистика на БА</t>
  </si>
  <si>
    <t>в.ф. 26810 - Поповица</t>
  </si>
  <si>
    <t>От всичкото количество</t>
  </si>
  <si>
    <t>За единична опаковка (сандък)</t>
  </si>
  <si>
    <t>Нето тегло на 1 БП (кг)</t>
  </si>
  <si>
    <t>количества по категории и всичко</t>
  </si>
  <si>
    <t>Бруто тегло (кг)</t>
  </si>
  <si>
    <t>Количество БП</t>
  </si>
  <si>
    <t>РАЗДЕЛ ІІ  "За утилизация"</t>
  </si>
  <si>
    <t>ВОЕННОВЪЗДУШНИ СИЛИ</t>
  </si>
  <si>
    <t>Класически боеприпаси по чл.86, ал.2, т.2, буква "б"</t>
  </si>
  <si>
    <t>90.383</t>
  </si>
  <si>
    <t xml:space="preserve">Табло- разрез ръчна граната  насъпателна  и отбранителна                              </t>
  </si>
  <si>
    <t>51.2178</t>
  </si>
  <si>
    <t xml:space="preserve">Изстрел ПГ- 7  учебен , тренировачен   </t>
  </si>
  <si>
    <t>Табло - разрез РГД 5</t>
  </si>
  <si>
    <t>32830-АСЕН</t>
  </si>
  <si>
    <t>22720-СМЯДОВО</t>
  </si>
  <si>
    <t>22780-Д. КАМАРЦИ</t>
  </si>
  <si>
    <t xml:space="preserve">Наименование на боеприпасите </t>
  </si>
  <si>
    <t>по категории и всичко</t>
  </si>
  <si>
    <t xml:space="preserve"> </t>
  </si>
  <si>
    <t>Авиационни средства за поразяване</t>
  </si>
  <si>
    <t>АВИАЦИОННИ БОМБИ</t>
  </si>
  <si>
    <t>50.623</t>
  </si>
  <si>
    <t>ФАБ-250 М 54</t>
  </si>
  <si>
    <t>МЕХАНИЗМИ ЗА АВИАЦ. БОМБИ</t>
  </si>
  <si>
    <t>МДВ - 2</t>
  </si>
  <si>
    <t>ПФ за ЗБ 250 Ш</t>
  </si>
  <si>
    <t>РЗ за ЗБ 500 ШМ</t>
  </si>
  <si>
    <t>РЗ за ЗБ 500 ГД</t>
  </si>
  <si>
    <t>в.ф. 28000 - Граф Игнатиево</t>
  </si>
  <si>
    <t>РАЗДЕЛ ІІ "За утилизация"</t>
  </si>
  <si>
    <t>АСП по чл.86, ал.2, т.2, буква "б"</t>
  </si>
  <si>
    <t>50131</t>
  </si>
  <si>
    <t>Взривател В 5 Ml</t>
  </si>
  <si>
    <t>бр</t>
  </si>
  <si>
    <t>3144</t>
  </si>
  <si>
    <t>188</t>
  </si>
  <si>
    <t>Взривател В 5 М1</t>
  </si>
  <si>
    <t>б</t>
  </si>
  <si>
    <t>1.00</t>
  </si>
  <si>
    <t>50 131</t>
  </si>
  <si>
    <t>12</t>
  </si>
  <si>
    <t>2.00</t>
  </si>
  <si>
    <t>50.131</t>
  </si>
  <si>
    <t>41</t>
  </si>
  <si>
    <t>41.00</t>
  </si>
  <si>
    <t>43</t>
  </si>
  <si>
    <t>13</t>
  </si>
  <si>
    <t>50</t>
  </si>
  <si>
    <t>Взрииател R 5 Ml</t>
  </si>
  <si>
    <t>15</t>
  </si>
  <si>
    <t>466</t>
  </si>
  <si>
    <t>Патрон - фосфорен за ЗБ - 250ШМ</t>
  </si>
  <si>
    <t>23</t>
  </si>
  <si>
    <t>50.652</t>
  </si>
  <si>
    <r>
      <rPr>
        <sz val="13"/>
        <rFont val="Times New Roman"/>
        <family val="1"/>
        <charset val="204"/>
      </rPr>
      <t xml:space="preserve">Бака запалителна ЗБ </t>
    </r>
    <r>
      <rPr>
        <b/>
        <sz val="13"/>
        <rFont val="Times New Roman"/>
        <family val="1"/>
        <charset val="204"/>
      </rPr>
      <t xml:space="preserve">- </t>
    </r>
    <r>
      <rPr>
        <sz val="13"/>
        <rFont val="Times New Roman"/>
        <family val="1"/>
        <charset val="204"/>
      </rPr>
      <t>500ГД</t>
    </r>
  </si>
  <si>
    <t>93</t>
  </si>
  <si>
    <t>Разривен заряд за ЗАБ-500 ШМ</t>
  </si>
  <si>
    <t>Разривен заряд заЗАБ-500ШМ</t>
  </si>
  <si>
    <t>06</t>
  </si>
  <si>
    <t>Разривен заряд за ЗАБ-500ГД</t>
  </si>
  <si>
    <t>9</t>
  </si>
  <si>
    <t>PM: ЗК за АГИТАБ 500-300</t>
  </si>
  <si>
    <t>ЗИД</t>
  </si>
  <si>
    <t>20</t>
  </si>
  <si>
    <t>69</t>
  </si>
  <si>
    <t>РМ: ЗК за АГИТАБ 500-300</t>
  </si>
  <si>
    <t>50.617</t>
  </si>
  <si>
    <t>Изделие 62МК - макет</t>
  </si>
  <si>
    <t>50.613</t>
  </si>
  <si>
    <t>Изделие 310, макет</t>
  </si>
  <si>
    <t>Изделие 320, макет</t>
  </si>
  <si>
    <t>50.065</t>
  </si>
  <si>
    <t>Ракета авиационна управляема (учебна), изделие 318, Р-3У</t>
  </si>
  <si>
    <t>в.ф 28000 - Граф Игнатиево</t>
  </si>
  <si>
    <t>в.ф. 26030 - Безмер</t>
  </si>
  <si>
    <t>в.ф. 52090 - Долна Митрополия</t>
  </si>
  <si>
    <t xml:space="preserve">АСП по чл.86, ал.2, т.2, буква "а" </t>
  </si>
  <si>
    <t>50.191</t>
  </si>
  <si>
    <t>Сборка 03 -БЧ, изделие 310А</t>
  </si>
  <si>
    <t>-</t>
  </si>
  <si>
    <t>бойна част</t>
  </si>
  <si>
    <t>50.225</t>
  </si>
  <si>
    <t>Изделие И-107 за изделие 310</t>
  </si>
  <si>
    <t>радио взрвивател</t>
  </si>
  <si>
    <t>50.190</t>
  </si>
  <si>
    <t>Изделие 380-БЧ, 380-0300-9</t>
  </si>
  <si>
    <t>Изделие 380-676 Тяло към изделие 380</t>
  </si>
  <si>
    <t>барутно-ракетен двигател</t>
  </si>
  <si>
    <t>50.214</t>
  </si>
  <si>
    <t>50.167</t>
  </si>
  <si>
    <t>Изделие 13В ПИМ за изделие 380</t>
  </si>
  <si>
    <t>предпазно-изпълнителен механизък</t>
  </si>
  <si>
    <t>50.215</t>
  </si>
  <si>
    <t>Изделие 428 за изделие 320</t>
  </si>
  <si>
    <t>50.216</t>
  </si>
  <si>
    <t>Изделие 454-К за изделие 310А</t>
  </si>
  <si>
    <t>Заряд барутен за БРД за изделие 310А</t>
  </si>
  <si>
    <t>50.573</t>
  </si>
  <si>
    <t>Част боина с ПИМ от Изделие 62 МК</t>
  </si>
  <si>
    <t>съдържат опасни вещества</t>
  </si>
  <si>
    <t>50.719</t>
  </si>
  <si>
    <t>Част бойна с ПИМ от Изделие 62 М</t>
  </si>
  <si>
    <t>50.96</t>
  </si>
  <si>
    <t>Двигател барутен за Изделие 62</t>
  </si>
  <si>
    <t>50.195</t>
  </si>
  <si>
    <t>Изделие 061М5 ПИМ за Изделие 72 К</t>
  </si>
  <si>
    <t>50.220</t>
  </si>
  <si>
    <t>Изделие 6 Б - 72 БЧ, бойна част за Изделие 72 К</t>
  </si>
  <si>
    <t>50.97</t>
  </si>
  <si>
    <t>Двигател барутен за Изделие 72 К</t>
  </si>
  <si>
    <t>50.219</t>
  </si>
  <si>
    <t>Изделие 516 БРД за изделие 72К</t>
  </si>
  <si>
    <t>50.722</t>
  </si>
  <si>
    <t>Изделие 6 Б - 72 БЧ за Изделие 72 Э</t>
  </si>
  <si>
    <t>50.7</t>
  </si>
  <si>
    <t>30мм изстрел с ОФЗ снаряд за НР-30</t>
  </si>
  <si>
    <t>А-30</t>
  </si>
  <si>
    <t>50.30</t>
  </si>
  <si>
    <t>12.7мм патрон с БЗТ куршум със стоманена гилза за А-12.7, УБ-12.7</t>
  </si>
  <si>
    <t>стомана</t>
  </si>
  <si>
    <t>50.699</t>
  </si>
  <si>
    <t>Заряд  усилващ челен за бомба авиационна осколочно фугасна ОФАБ - 100 НВ</t>
  </si>
  <si>
    <t>50.700</t>
  </si>
  <si>
    <t>Заряд  усилващ челен за бомба авиационна осколочно фугасна ОФАБ 100-120</t>
  </si>
  <si>
    <t>23мм патрони ОФЗ за ГШ - 23</t>
  </si>
  <si>
    <t>АГ-23</t>
  </si>
  <si>
    <t>23мм патрони БЗА за ГШ - 23</t>
  </si>
  <si>
    <t>04</t>
  </si>
  <si>
    <t>05</t>
  </si>
  <si>
    <t>всичко:</t>
  </si>
  <si>
    <t>№ 
по
ред</t>
  </si>
  <si>
    <t>№ по ЕНС в ИС "Логистика на БА"</t>
  </si>
  <si>
    <t>24540-СВЕТЛЕН</t>
  </si>
  <si>
    <t>24850-ЗМЕЙОВО</t>
  </si>
  <si>
    <t>Количество 
по категории и всичко</t>
  </si>
  <si>
    <t>бруто тегло 
(кг.)</t>
  </si>
  <si>
    <t>количество 
БП</t>
  </si>
  <si>
    <t xml:space="preserve">Наименование </t>
  </si>
  <si>
    <t>Инженерни БП по чл. 86, ал. 2, т. 2, буква "б"</t>
  </si>
  <si>
    <t>52.213</t>
  </si>
  <si>
    <t>Взривател МВЕ-72</t>
  </si>
  <si>
    <t>21</t>
  </si>
  <si>
    <t>16</t>
  </si>
  <si>
    <t>0.5</t>
  </si>
  <si>
    <t xml:space="preserve"> Всичко :</t>
  </si>
  <si>
    <t>52.353</t>
  </si>
  <si>
    <t>Взривател със закъснително действие ВЗД-3М без запал</t>
  </si>
  <si>
    <t xml:space="preserve">ОБЩО (т.) </t>
  </si>
  <si>
    <t>Раздел ІI -  "ЗА УТИЛИЗАЦИЯ"</t>
  </si>
  <si>
    <t>Инженерни БП по чл.86, ал.2, т.2, буква "а"</t>
  </si>
  <si>
    <t>52.000000304</t>
  </si>
  <si>
    <t>ВВ тип "Лазарит С2" по 0,200 кг.</t>
  </si>
  <si>
    <t>Еловица/Габрово</t>
  </si>
  <si>
    <t>52.000000062</t>
  </si>
  <si>
    <t>Запалка пиротехничeска ЗТП-МВ-50</t>
  </si>
  <si>
    <t>Запалка пиротехническа ЗТП-МВ-50</t>
  </si>
  <si>
    <t>52.000000060</t>
  </si>
  <si>
    <t>Запалка пиротехничeска ЗТП-МВ-150</t>
  </si>
  <si>
    <t>Запалка пиротехническа ЗТП-МВ-150</t>
  </si>
  <si>
    <t>52.000000065</t>
  </si>
  <si>
    <t xml:space="preserve">Запалка пиротехническа ЗТП-ТВ-50 </t>
  </si>
  <si>
    <t>19</t>
  </si>
  <si>
    <t>52.000000061</t>
  </si>
  <si>
    <t xml:space="preserve">Запалка пиротехническа ЗТП-ТВ-150 </t>
  </si>
  <si>
    <t>52.000000249</t>
  </si>
  <si>
    <t xml:space="preserve">Запал МД-2  </t>
  </si>
  <si>
    <t>35</t>
  </si>
  <si>
    <t>720</t>
  </si>
  <si>
    <t>0.011</t>
  </si>
  <si>
    <t>Инженерни БП по чл. 86, ал.2, т.2, буква "а"</t>
  </si>
  <si>
    <t>52.0124</t>
  </si>
  <si>
    <t>Сигнална мина СМ-1 бяла</t>
  </si>
  <si>
    <t>52.00281</t>
  </si>
  <si>
    <t>Сигнална мина СМ-1 зелена</t>
  </si>
  <si>
    <t>52.60</t>
  </si>
  <si>
    <t>Запалка УЗРГМ</t>
  </si>
  <si>
    <t>0</t>
  </si>
  <si>
    <r>
      <rPr>
        <sz val="12"/>
        <rFont val="Times New Roman"/>
        <family val="1"/>
        <charset val="204"/>
      </rPr>
      <t>Капсул детонатор КД</t>
    </r>
    <r>
      <rPr>
        <sz val="12"/>
        <rFont val="Arial"/>
        <family val="2"/>
        <charset val="204"/>
      </rPr>
      <t>№</t>
    </r>
    <r>
      <rPr>
        <sz val="14"/>
        <rFont val="Times New Roman"/>
        <family val="1"/>
        <charset val="204"/>
      </rPr>
      <t xml:space="preserve"> 8А</t>
    </r>
  </si>
  <si>
    <t>90</t>
  </si>
  <si>
    <t>52.44</t>
  </si>
  <si>
    <t>Електродетонатор ЕД</t>
  </si>
  <si>
    <t>52.3</t>
  </si>
  <si>
    <t>ВВ "Тротил" на шашки 200/ 400 гр.</t>
  </si>
  <si>
    <t>183,6</t>
  </si>
  <si>
    <t>183.6</t>
  </si>
  <si>
    <t>52.0005</t>
  </si>
  <si>
    <t>Взривно в-во "Тротил" шашки 200 гр.</t>
  </si>
  <si>
    <t>"АМОНИТ"-6 на 0,200кг</t>
  </si>
  <si>
    <t>52.0093</t>
  </si>
  <si>
    <t xml:space="preserve">Огнепроводен шнур ОШ тройно осмолен </t>
  </si>
  <si>
    <t>м.</t>
  </si>
  <si>
    <t>52.0090</t>
  </si>
  <si>
    <t xml:space="preserve">Капсул детонатор КД №8 М </t>
  </si>
  <si>
    <t>52.59</t>
  </si>
  <si>
    <t>Книжно-търкателна запалка КТЗ</t>
  </si>
  <si>
    <t>52.0059</t>
  </si>
  <si>
    <t xml:space="preserve">Книжна търкателна запалка КТЗ </t>
  </si>
  <si>
    <t>52.93</t>
  </si>
  <si>
    <t>ОШ тройноосмолен</t>
  </si>
  <si>
    <t>22</t>
  </si>
  <si>
    <t>XI</t>
  </si>
  <si>
    <t>Е</t>
  </si>
  <si>
    <t>52.92</t>
  </si>
  <si>
    <t>ОШП-пластифициран "Ельовица"</t>
  </si>
  <si>
    <t>Запал с мигновено действие МД-2</t>
  </si>
  <si>
    <t>36</t>
  </si>
  <si>
    <t>51</t>
  </si>
  <si>
    <t>Пиротехнически запалки ЗТП-МВ 50/150</t>
  </si>
  <si>
    <t>52.0063</t>
  </si>
  <si>
    <t xml:space="preserve">Пиротехническа запалка ЗТП-МВ 50/150 </t>
  </si>
  <si>
    <t xml:space="preserve">Пиротехническа запалка ЗТП-МВ 50/150  </t>
  </si>
  <si>
    <t>Пиротехнически запалки ЗТП-ТВ 50/150</t>
  </si>
  <si>
    <t>Пиротехнически запалки ЗТП-МВ-50</t>
  </si>
  <si>
    <t>52.0062</t>
  </si>
  <si>
    <t xml:space="preserve">Пиротехническа запалка ЗТП-МВ 50 </t>
  </si>
  <si>
    <t>52.281</t>
  </si>
  <si>
    <t>Пиротехническа запалка ЗТП-50МВ</t>
  </si>
  <si>
    <t>52.0060</t>
  </si>
  <si>
    <t xml:space="preserve">Пиротехническа запалка ЗТП-МВ 150 </t>
  </si>
  <si>
    <t>Пиротехнически запалки ЗТП-МВ-150</t>
  </si>
  <si>
    <t>52.62</t>
  </si>
  <si>
    <t>Пиротехническа запалка ЗТП-150МВ</t>
  </si>
  <si>
    <t>Пиротехническа запалка ЗТП-50ТВ</t>
  </si>
  <si>
    <t>Пиротехническа запалка ЗТП-ТВ50</t>
  </si>
  <si>
    <t>Пиротехнически запалки ЗТП - ТВ - 50</t>
  </si>
  <si>
    <t>Пиротехническа запалка ЗТП-ТВ150</t>
  </si>
  <si>
    <t>Пиротехническа запалка ЗТП-150ТВ</t>
  </si>
  <si>
    <t>Пиротехнически запалки ЗТП - ТВ - 150</t>
  </si>
  <si>
    <t>52.61</t>
  </si>
  <si>
    <t>24480-ЛОВЕЧ</t>
  </si>
  <si>
    <t>к-я 4</t>
  </si>
  <si>
    <t>к-я 5</t>
  </si>
  <si>
    <t>ИЗМЕНЕНИЕ</t>
  </si>
  <si>
    <t>в „Списък на излишните за Българската армия и структурите на пряко подчинение на министъра на отбраната, които не са самостоятелни юридически лица, оръжия, боеприпаси, взривни вещества и пиротехнически изделия, подлежащи на снемане от употреба към 01.01.2022 г.“ с рег. № 30-10-193/28.03.2022 г.</t>
  </si>
  <si>
    <t>РАЗДЕЛ ІІ - ЗА УТИЛИЗАЦИЯ</t>
  </si>
  <si>
    <t>Елементи от ЗУР</t>
  </si>
  <si>
    <t>Записани редове:</t>
  </si>
  <si>
    <t xml:space="preserve">1. Боеприпаси по чл. 86, ал. 2, т. 2, буква "а" </t>
  </si>
  <si>
    <t>Боеприпаси трета и пета категория</t>
  </si>
  <si>
    <t>БРД за В-750 с шашки  барут към изделие 10001 в корпус в тара № 3</t>
  </si>
  <si>
    <t>БРД за В-750 с шашки  барут към изделие 10001 в корпус без тара № 3</t>
  </si>
  <si>
    <t>Всичко БРД за В-750 с шашки  барут към изделие 10001:</t>
  </si>
  <si>
    <t>БТ-750/10001 Бойна тръба  към изделие 10001 в тара № 5</t>
  </si>
  <si>
    <t>БТ-750/10001 Бойна тръба към изделие 10001 без тара № 5</t>
  </si>
  <si>
    <t>5Ж96/10001 Бойна тръба към изделие 10001</t>
  </si>
  <si>
    <t>Всичко бойна тръба към изделие 10001:</t>
  </si>
  <si>
    <t>Изменят се на редове:</t>
  </si>
  <si>
    <t>32020-ВАРНА</t>
  </si>
  <si>
    <t>34960-ВАРНА</t>
  </si>
  <si>
    <t>36940-ВАРНА</t>
  </si>
  <si>
    <t>26420-РОСЕН</t>
  </si>
  <si>
    <t>44320-СЕНОКОС</t>
  </si>
  <si>
    <t>№ по ЕНС в ИС „Рила на БА“</t>
  </si>
  <si>
    <t>ВОЕННОМОРСКИ СИЛИ</t>
  </si>
  <si>
    <t>Морски БП по чл. 86, ал. 2, т. 2, буква "а"</t>
  </si>
  <si>
    <t>57/58</t>
  </si>
  <si>
    <t xml:space="preserve">Пиропатрони - Squib,Cartridge, Power Device -p/n 861345, mp/n 704A38710020 </t>
  </si>
  <si>
    <t>електр.</t>
  </si>
  <si>
    <t>57/59</t>
  </si>
  <si>
    <t>Пиропатрони - Squib, Cartridge, Power Device, p/n 861355,  mp/n 704A38710021</t>
  </si>
  <si>
    <t xml:space="preserve">1.1. Боеприпаси по чл. 86, ал. 2, т. 2, буква "б" </t>
  </si>
  <si>
    <t xml:space="preserve">1.2. Боеприпаси по чл. 86, ал. 2, т. 2, буква "а"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</si>
</sst>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000"/>
    <numFmt numFmtId="165" formatCode="0.0000"/>
    <numFmt numFmtId="166" formatCode="#,##0.0"/>
    <numFmt numFmtId="167" formatCode="#,##0.000"/>
    <numFmt numFmtId="168" formatCode="0.00000"/>
    <numFmt numFmtId="169" formatCode="0.000"/>
    <numFmt numFmtId="170" formatCode="0.000000"/>
    <numFmt numFmtId="171" formatCode="0.000000000"/>
    <numFmt numFmtId="172" formatCode="#,##0.00000"/>
    <numFmt numFmtId="173" formatCode="#,##0.000000"/>
    <numFmt numFmtId="174" formatCode="#,###"/>
  </numFmts>
  <fonts count="98">
    <font>
      <sz val="11"/>
      <color theme="1"/>
      <name val="Times New Roman"/>
      <charset val="134"/>
    </font>
    <font>
      <sz val="12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30"/>
      <name val="Calibri"/>
      <family val="2"/>
      <charset val="204"/>
    </font>
    <font>
      <b/>
      <u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u/>
      <sz val="10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color rgb="FFFF0000"/>
      <name val="Helv"/>
      <charset val="204"/>
    </font>
    <font>
      <sz val="10"/>
      <color rgb="FFFF0000"/>
      <name val="Helv"/>
      <charset val="204"/>
    </font>
    <font>
      <sz val="10"/>
      <color theme="1"/>
      <name val="Helv"/>
      <charset val="204"/>
    </font>
    <font>
      <sz val="14"/>
      <color theme="1"/>
      <name val="Helv"/>
      <charset val="204"/>
    </font>
    <font>
      <sz val="12"/>
      <color theme="1"/>
      <name val="Helv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Helv"/>
      <charset val="204"/>
    </font>
    <font>
      <b/>
      <i/>
      <sz val="12"/>
      <color theme="1"/>
      <name val="Times New Roman"/>
      <family val="1"/>
      <charset val="204"/>
    </font>
    <font>
      <b/>
      <u/>
      <sz val="14"/>
      <color rgb="FF0070C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0070C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8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2065187536243"/>
        <bgColor indexed="27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6">
    <xf numFmtId="0" fontId="0" fillId="0" borderId="0"/>
    <xf numFmtId="0" fontId="87" fillId="0" borderId="0"/>
    <xf numFmtId="0" fontId="24" fillId="0" borderId="0"/>
    <xf numFmtId="0" fontId="24" fillId="0" borderId="0"/>
    <xf numFmtId="0" fontId="53" fillId="0" borderId="0"/>
    <xf numFmtId="0" fontId="8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8" fillId="0" borderId="0"/>
    <xf numFmtId="0" fontId="24" fillId="0" borderId="0"/>
    <xf numFmtId="0" fontId="53" fillId="0" borderId="0"/>
    <xf numFmtId="0" fontId="9" fillId="0" borderId="0"/>
    <xf numFmtId="0" fontId="24" fillId="0" borderId="0"/>
    <xf numFmtId="0" fontId="53" fillId="0" borderId="0"/>
    <xf numFmtId="0" fontId="1" fillId="0" borderId="0"/>
    <xf numFmtId="0" fontId="53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53" fillId="0" borderId="0"/>
    <xf numFmtId="0" fontId="84" fillId="0" borderId="0"/>
    <xf numFmtId="0" fontId="53" fillId="0" borderId="0"/>
    <xf numFmtId="0" fontId="53" fillId="0" borderId="0"/>
    <xf numFmtId="0" fontId="84" fillId="0" borderId="0"/>
    <xf numFmtId="0" fontId="84" fillId="0" borderId="0"/>
    <xf numFmtId="0" fontId="85" fillId="0" borderId="0"/>
    <xf numFmtId="0" fontId="24" fillId="0" borderId="0"/>
    <xf numFmtId="0" fontId="72" fillId="0" borderId="0"/>
    <xf numFmtId="0" fontId="53" fillId="0" borderId="0"/>
    <xf numFmtId="0" fontId="28" fillId="0" borderId="0"/>
    <xf numFmtId="0" fontId="24" fillId="0" borderId="0"/>
    <xf numFmtId="0" fontId="24" fillId="0" borderId="0"/>
    <xf numFmtId="0" fontId="53" fillId="0" borderId="0"/>
    <xf numFmtId="0" fontId="28" fillId="0" borderId="0"/>
    <xf numFmtId="0" fontId="84" fillId="0" borderId="0"/>
    <xf numFmtId="0" fontId="72" fillId="0" borderId="0"/>
    <xf numFmtId="0" fontId="24" fillId="0" borderId="0"/>
    <xf numFmtId="0" fontId="24" fillId="0" borderId="0"/>
    <xf numFmtId="0" fontId="24" fillId="0" borderId="0"/>
    <xf numFmtId="0" fontId="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24" fillId="0" borderId="0"/>
    <xf numFmtId="0" fontId="53" fillId="0" borderId="0"/>
    <xf numFmtId="0" fontId="12" fillId="0" borderId="0"/>
    <xf numFmtId="0" fontId="85" fillId="0" borderId="0"/>
    <xf numFmtId="0" fontId="53" fillId="0" borderId="0"/>
    <xf numFmtId="0" fontId="53" fillId="0" borderId="0"/>
    <xf numFmtId="0" fontId="5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41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2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49" fontId="1" fillId="3" borderId="1" xfId="64" applyNumberFormat="1" applyFont="1" applyFill="1" applyBorder="1" applyAlignment="1">
      <alignment horizontal="center" vertical="center" textRotation="90"/>
    </xf>
    <xf numFmtId="49" fontId="1" fillId="3" borderId="2" xfId="64" applyNumberFormat="1" applyFont="1" applyFill="1" applyBorder="1" applyAlignment="1">
      <alignment horizontal="center" vertical="center"/>
    </xf>
    <xf numFmtId="0" fontId="1" fillId="3" borderId="3" xfId="64" applyNumberFormat="1" applyFont="1" applyFill="1" applyBorder="1" applyAlignment="1">
      <alignment horizontal="center" vertical="center"/>
    </xf>
    <xf numFmtId="0" fontId="1" fillId="3" borderId="4" xfId="64" applyNumberFormat="1" applyFont="1" applyFill="1" applyBorder="1" applyAlignment="1">
      <alignment horizontal="center" vertical="center" textRotation="90"/>
    </xf>
    <xf numFmtId="0" fontId="1" fillId="3" borderId="5" xfId="64" applyNumberFormat="1" applyFont="1" applyFill="1" applyBorder="1" applyAlignment="1">
      <alignment horizontal="center" vertical="center" textRotation="90"/>
    </xf>
    <xf numFmtId="0" fontId="1" fillId="3" borderId="1" xfId="64" applyNumberFormat="1" applyFont="1" applyFill="1" applyBorder="1" applyAlignment="1">
      <alignment horizontal="center" vertical="center" textRotation="90"/>
    </xf>
    <xf numFmtId="49" fontId="1" fillId="3" borderId="6" xfId="64" applyNumberFormat="1" applyFont="1" applyFill="1" applyBorder="1" applyAlignment="1">
      <alignment horizontal="center" vertical="center"/>
    </xf>
    <xf numFmtId="0" fontId="1" fillId="3" borderId="7" xfId="64" applyNumberFormat="1" applyFont="1" applyFill="1" applyBorder="1" applyAlignment="1">
      <alignment horizontal="center" vertical="center"/>
    </xf>
    <xf numFmtId="49" fontId="1" fillId="3" borderId="6" xfId="64" applyNumberFormat="1" applyFont="1" applyFill="1" applyBorder="1" applyAlignment="1">
      <alignment horizontal="center" vertical="center" wrapText="1"/>
    </xf>
    <xf numFmtId="3" fontId="1" fillId="3" borderId="6" xfId="74" applyNumberFormat="1" applyFont="1" applyFill="1" applyBorder="1" applyAlignment="1">
      <alignment horizontal="centerContinuous" vertical="center"/>
    </xf>
    <xf numFmtId="3" fontId="1" fillId="3" borderId="2" xfId="74" applyNumberFormat="1" applyFont="1" applyFill="1" applyBorder="1" applyAlignment="1">
      <alignment vertical="center"/>
    </xf>
    <xf numFmtId="3" fontId="1" fillId="3" borderId="6" xfId="64" applyNumberFormat="1" applyFont="1" applyFill="1" applyBorder="1" applyAlignment="1">
      <alignment horizontal="center" vertical="center" wrapText="1"/>
    </xf>
    <xf numFmtId="49" fontId="1" fillId="3" borderId="8" xfId="64" applyNumberFormat="1" applyFont="1" applyFill="1" applyBorder="1" applyAlignment="1">
      <alignment horizontal="center" vertical="center"/>
    </xf>
    <xf numFmtId="0" fontId="1" fillId="3" borderId="9" xfId="64" applyNumberFormat="1" applyFont="1" applyFill="1" applyBorder="1" applyAlignment="1">
      <alignment horizontal="center" vertical="center"/>
    </xf>
    <xf numFmtId="3" fontId="1" fillId="3" borderId="8" xfId="64" applyNumberFormat="1" applyFont="1" applyFill="1" applyBorder="1" applyAlignment="1">
      <alignment horizontal="center" vertical="center" wrapText="1"/>
    </xf>
    <xf numFmtId="0" fontId="6" fillId="0" borderId="5" xfId="6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64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72" applyNumberFormat="1" applyFont="1" applyFill="1" applyBorder="1" applyAlignment="1">
      <alignment horizontal="left" vertical="center"/>
    </xf>
    <xf numFmtId="0" fontId="7" fillId="0" borderId="1" xfId="75" applyFont="1" applyFill="1" applyBorder="1" applyAlignment="1">
      <alignment vertical="center"/>
    </xf>
    <xf numFmtId="0" fontId="7" fillId="0" borderId="10" xfId="75" applyFont="1" applyFill="1" applyBorder="1" applyAlignment="1">
      <alignment vertical="center"/>
    </xf>
    <xf numFmtId="0" fontId="7" fillId="0" borderId="4" xfId="75" applyFont="1" applyFill="1" applyBorder="1" applyAlignment="1">
      <alignment vertical="center"/>
    </xf>
    <xf numFmtId="0" fontId="7" fillId="0" borderId="5" xfId="64" applyNumberFormat="1" applyFont="1" applyFill="1" applyBorder="1" applyAlignment="1">
      <alignment horizontal="right" vertical="center"/>
    </xf>
    <xf numFmtId="3" fontId="1" fillId="3" borderId="0" xfId="74" applyNumberFormat="1" applyFont="1" applyFill="1" applyBorder="1" applyAlignment="1">
      <alignment horizontal="centerContinuous" vertical="center"/>
    </xf>
    <xf numFmtId="3" fontId="1" fillId="3" borderId="15" xfId="74" applyNumberFormat="1" applyFont="1" applyFill="1" applyBorder="1" applyAlignment="1">
      <alignment horizontal="centerContinuous" vertical="center"/>
    </xf>
    <xf numFmtId="3" fontId="1" fillId="3" borderId="3" xfId="74" applyNumberFormat="1" applyFont="1" applyFill="1" applyBorder="1" applyAlignment="1">
      <alignment vertical="center"/>
    </xf>
    <xf numFmtId="3" fontId="1" fillId="3" borderId="11" xfId="74" applyNumberFormat="1" applyFont="1" applyFill="1" applyBorder="1" applyAlignment="1">
      <alignment vertical="center"/>
    </xf>
    <xf numFmtId="3" fontId="1" fillId="3" borderId="7" xfId="64" applyNumberFormat="1" applyFont="1" applyFill="1" applyBorder="1" applyAlignment="1">
      <alignment horizontal="center" vertical="center" wrapText="1"/>
    </xf>
    <xf numFmtId="3" fontId="1" fillId="3" borderId="0" xfId="64" applyNumberFormat="1" applyFont="1" applyFill="1" applyBorder="1" applyAlignment="1">
      <alignment horizontal="center" vertical="center" wrapText="1"/>
    </xf>
    <xf numFmtId="3" fontId="1" fillId="3" borderId="9" xfId="64" applyNumberFormat="1" applyFont="1" applyFill="1" applyBorder="1" applyAlignment="1">
      <alignment horizontal="center" vertical="center" wrapText="1"/>
    </xf>
    <xf numFmtId="3" fontId="1" fillId="3" borderId="13" xfId="64" applyNumberFormat="1" applyFont="1" applyFill="1" applyBorder="1" applyAlignment="1">
      <alignment horizontal="center" vertical="center" wrapText="1"/>
    </xf>
    <xf numFmtId="3" fontId="1" fillId="3" borderId="8" xfId="74" applyNumberFormat="1" applyFont="1" applyFill="1" applyBorder="1" applyAlignment="1">
      <alignment horizontal="centerContinuous" vertical="center"/>
    </xf>
    <xf numFmtId="3" fontId="1" fillId="3" borderId="13" xfId="74" applyNumberFormat="1" applyFont="1" applyFill="1" applyBorder="1" applyAlignment="1">
      <alignment horizontal="centerContinuous" vertical="center"/>
    </xf>
    <xf numFmtId="3" fontId="1" fillId="3" borderId="14" xfId="74" applyNumberFormat="1" applyFont="1" applyFill="1" applyBorder="1" applyAlignment="1">
      <alignment horizontal="centerContinuous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164" fontId="1" fillId="3" borderId="2" xfId="74" applyNumberFormat="1" applyFont="1" applyFill="1" applyBorder="1" applyAlignment="1">
      <alignment horizontal="centerContinuous" vertical="center"/>
    </xf>
    <xf numFmtId="164" fontId="1" fillId="3" borderId="11" xfId="74" applyNumberFormat="1" applyFont="1" applyFill="1" applyBorder="1" applyAlignment="1">
      <alignment horizontal="centerContinuous" vertical="center"/>
    </xf>
    <xf numFmtId="3" fontId="1" fillId="3" borderId="8" xfId="74" applyNumberFormat="1" applyFont="1" applyFill="1" applyBorder="1" applyAlignment="1">
      <alignment vertical="center"/>
    </xf>
    <xf numFmtId="3" fontId="1" fillId="3" borderId="13" xfId="74" applyNumberFormat="1" applyFont="1" applyFill="1" applyBorder="1" applyAlignment="1">
      <alignment vertical="center"/>
    </xf>
    <xf numFmtId="164" fontId="1" fillId="3" borderId="0" xfId="64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4" fontId="1" fillId="3" borderId="12" xfId="74" applyNumberFormat="1" applyFont="1" applyFill="1" applyBorder="1" applyAlignment="1">
      <alignment horizontal="centerContinuous" vertical="center"/>
    </xf>
    <xf numFmtId="3" fontId="1" fillId="3" borderId="2" xfId="64" applyNumberFormat="1" applyFont="1" applyFill="1" applyBorder="1" applyAlignment="1">
      <alignment horizontal="centerContinuous" vertical="center"/>
    </xf>
    <xf numFmtId="3" fontId="1" fillId="3" borderId="11" xfId="64" applyNumberFormat="1" applyFont="1" applyFill="1" applyBorder="1" applyAlignment="1">
      <alignment horizontal="centerContinuous" vertical="center"/>
    </xf>
    <xf numFmtId="3" fontId="1" fillId="3" borderId="12" xfId="64" applyNumberFormat="1" applyFont="1" applyFill="1" applyBorder="1" applyAlignment="1">
      <alignment horizontal="centerContinuous" vertical="center"/>
    </xf>
    <xf numFmtId="165" fontId="7" fillId="3" borderId="15" xfId="64" applyNumberFormat="1" applyFont="1" applyFill="1" applyBorder="1" applyAlignment="1">
      <alignment vertical="center"/>
    </xf>
    <xf numFmtId="3" fontId="1" fillId="3" borderId="8" xfId="64" applyNumberFormat="1" applyFont="1" applyFill="1" applyBorder="1" applyAlignment="1">
      <alignment horizontal="centerContinuous" vertical="center"/>
    </xf>
    <xf numFmtId="3" fontId="1" fillId="3" borderId="13" xfId="64" applyNumberFormat="1" applyFont="1" applyFill="1" applyBorder="1" applyAlignment="1">
      <alignment horizontal="centerContinuous" vertical="center"/>
    </xf>
    <xf numFmtId="3" fontId="1" fillId="3" borderId="14" xfId="64" applyNumberFormat="1" applyFont="1" applyFill="1" applyBorder="1" applyAlignment="1">
      <alignment horizontal="centerContinuous" vertical="center"/>
    </xf>
    <xf numFmtId="0" fontId="1" fillId="3" borderId="12" xfId="0" applyFont="1" applyFill="1" applyBorder="1" applyAlignment="1">
      <alignment horizontal="center" vertical="center"/>
    </xf>
    <xf numFmtId="165" fontId="1" fillId="3" borderId="5" xfId="64" applyNumberFormat="1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center" vertical="center"/>
    </xf>
    <xf numFmtId="2" fontId="1" fillId="0" borderId="5" xfId="12" applyNumberFormat="1" applyFont="1" applyFill="1" applyBorder="1" applyAlignment="1">
      <alignment horizontal="center" vertical="center"/>
    </xf>
    <xf numFmtId="1" fontId="1" fillId="0" borderId="5" xfId="12" applyNumberFormat="1" applyFont="1" applyFill="1" applyBorder="1" applyAlignment="1">
      <alignment horizontal="center" vertical="center"/>
    </xf>
    <xf numFmtId="3" fontId="1" fillId="3" borderId="5" xfId="64" applyNumberFormat="1" applyFont="1" applyFill="1" applyBorder="1" applyAlignment="1">
      <alignment horizontal="center" vertical="center" textRotation="90"/>
    </xf>
    <xf numFmtId="0" fontId="9" fillId="4" borderId="0" xfId="20" applyFill="1"/>
    <xf numFmtId="0" fontId="9" fillId="0" borderId="0" xfId="20" applyFill="1"/>
    <xf numFmtId="0" fontId="10" fillId="0" borderId="0" xfId="20" applyFont="1"/>
    <xf numFmtId="0" fontId="11" fillId="0" borderId="0" xfId="20" applyFont="1" applyAlignment="1"/>
    <xf numFmtId="0" fontId="9" fillId="0" borderId="0" xfId="20" applyAlignment="1"/>
    <xf numFmtId="0" fontId="9" fillId="0" borderId="0" xfId="20"/>
    <xf numFmtId="49" fontId="12" fillId="5" borderId="2" xfId="64" applyNumberFormat="1" applyFont="1" applyFill="1" applyBorder="1" applyAlignment="1">
      <alignment horizontal="center" vertical="center"/>
    </xf>
    <xf numFmtId="0" fontId="12" fillId="5" borderId="3" xfId="64" applyNumberFormat="1" applyFont="1" applyFill="1" applyBorder="1" applyAlignment="1">
      <alignment horizontal="center" vertical="center"/>
    </xf>
    <xf numFmtId="3" fontId="12" fillId="5" borderId="2" xfId="74" applyNumberFormat="1" applyFont="1" applyFill="1" applyBorder="1" applyAlignment="1">
      <alignment horizontal="centerContinuous" vertical="center"/>
    </xf>
    <xf numFmtId="49" fontId="12" fillId="5" borderId="6" xfId="64" applyNumberFormat="1" applyFont="1" applyFill="1" applyBorder="1" applyAlignment="1">
      <alignment horizontal="center" vertical="center"/>
    </xf>
    <xf numFmtId="0" fontId="12" fillId="5" borderId="7" xfId="64" applyNumberFormat="1" applyFont="1" applyFill="1" applyBorder="1" applyAlignment="1">
      <alignment horizontal="center" vertical="center"/>
    </xf>
    <xf numFmtId="3" fontId="12" fillId="5" borderId="8" xfId="74" applyNumberFormat="1" applyFont="1" applyFill="1" applyBorder="1" applyAlignment="1">
      <alignment horizontal="centerContinuous" vertical="center"/>
    </xf>
    <xf numFmtId="3" fontId="12" fillId="5" borderId="6" xfId="74" applyNumberFormat="1" applyFont="1" applyFill="1" applyBorder="1" applyAlignment="1">
      <alignment horizontal="centerContinuous" vertical="center"/>
    </xf>
    <xf numFmtId="3" fontId="12" fillId="5" borderId="2" xfId="74" applyNumberFormat="1" applyFont="1" applyFill="1" applyBorder="1" applyAlignment="1">
      <alignment vertical="center"/>
    </xf>
    <xf numFmtId="3" fontId="12" fillId="5" borderId="6" xfId="64" applyNumberFormat="1" applyFont="1" applyFill="1" applyBorder="1" applyAlignment="1">
      <alignment horizontal="center" vertical="center" wrapText="1"/>
    </xf>
    <xf numFmtId="49" fontId="12" fillId="5" borderId="8" xfId="64" applyNumberFormat="1" applyFont="1" applyFill="1" applyBorder="1" applyAlignment="1">
      <alignment horizontal="center" vertical="center"/>
    </xf>
    <xf numFmtId="0" fontId="12" fillId="5" borderId="9" xfId="64" applyNumberFormat="1" applyFont="1" applyFill="1" applyBorder="1" applyAlignment="1">
      <alignment horizontal="center" vertical="center"/>
    </xf>
    <xf numFmtId="3" fontId="12" fillId="5" borderId="8" xfId="64" applyNumberFormat="1" applyFont="1" applyFill="1" applyBorder="1" applyAlignment="1">
      <alignment horizontal="center" vertical="center" wrapText="1"/>
    </xf>
    <xf numFmtId="0" fontId="12" fillId="4" borderId="1" xfId="64" applyNumberFormat="1" applyFont="1" applyFill="1" applyBorder="1" applyAlignment="1">
      <alignment horizontal="center" vertical="center"/>
    </xf>
    <xf numFmtId="0" fontId="12" fillId="4" borderId="8" xfId="64" applyNumberFormat="1" applyFont="1" applyFill="1" applyBorder="1" applyAlignment="1">
      <alignment horizontal="center" vertical="center"/>
    </xf>
    <xf numFmtId="0" fontId="12" fillId="4" borderId="9" xfId="64" applyNumberFormat="1" applyFont="1" applyFill="1" applyBorder="1" applyAlignment="1">
      <alignment horizontal="center" vertical="center"/>
    </xf>
    <xf numFmtId="0" fontId="12" fillId="4" borderId="4" xfId="64" applyNumberFormat="1" applyFont="1" applyFill="1" applyBorder="1" applyAlignment="1">
      <alignment horizontal="center" vertical="center"/>
    </xf>
    <xf numFmtId="0" fontId="12" fillId="4" borderId="5" xfId="64" applyNumberFormat="1" applyFont="1" applyFill="1" applyBorder="1" applyAlignment="1">
      <alignment horizontal="center" vertical="center"/>
    </xf>
    <xf numFmtId="0" fontId="12" fillId="0" borderId="2" xfId="64" applyNumberFormat="1" applyFont="1" applyFill="1" applyBorder="1" applyAlignment="1">
      <alignment horizontal="center" vertical="center"/>
    </xf>
    <xf numFmtId="0" fontId="12" fillId="0" borderId="8" xfId="64" applyNumberFormat="1" applyFont="1" applyFill="1" applyBorder="1" applyAlignment="1">
      <alignment horizontal="center" vertical="center"/>
    </xf>
    <xf numFmtId="0" fontId="12" fillId="0" borderId="4" xfId="64" applyNumberFormat="1" applyFont="1" applyFill="1" applyBorder="1" applyAlignment="1">
      <alignment horizontal="center" vertical="center"/>
    </xf>
    <xf numFmtId="0" fontId="12" fillId="0" borderId="5" xfId="64" applyNumberFormat="1" applyFont="1" applyFill="1" applyBorder="1" applyAlignment="1">
      <alignment horizontal="center" vertical="center"/>
    </xf>
    <xf numFmtId="0" fontId="12" fillId="0" borderId="3" xfId="64" applyNumberFormat="1" applyFont="1" applyFill="1" applyBorder="1" applyAlignment="1">
      <alignment horizontal="center" vertical="center"/>
    </xf>
    <xf numFmtId="0" fontId="12" fillId="0" borderId="1" xfId="64" applyNumberFormat="1" applyFont="1" applyFill="1" applyBorder="1" applyAlignment="1">
      <alignment horizontal="center" vertical="center"/>
    </xf>
    <xf numFmtId="0" fontId="13" fillId="0" borderId="9" xfId="64" applyNumberFormat="1" applyFont="1" applyFill="1" applyBorder="1" applyAlignment="1">
      <alignment horizontal="center" vertical="center" wrapText="1"/>
    </xf>
    <xf numFmtId="49" fontId="12" fillId="0" borderId="3" xfId="64" applyNumberFormat="1" applyFont="1" applyFill="1" applyBorder="1" applyAlignment="1">
      <alignment horizontal="center" vertical="center"/>
    </xf>
    <xf numFmtId="49" fontId="12" fillId="0" borderId="9" xfId="64" applyNumberFormat="1" applyFont="1" applyFill="1" applyBorder="1" applyAlignment="1">
      <alignment horizontal="center" vertical="center"/>
    </xf>
    <xf numFmtId="0" fontId="14" fillId="0" borderId="5" xfId="64" applyNumberFormat="1" applyFont="1" applyFill="1" applyBorder="1" applyAlignment="1">
      <alignment horizontal="left" vertical="center"/>
    </xf>
    <xf numFmtId="0" fontId="14" fillId="0" borderId="5" xfId="64" applyNumberFormat="1" applyFont="1" applyFill="1" applyBorder="1" applyAlignment="1">
      <alignment horizontal="center" vertical="center"/>
    </xf>
    <xf numFmtId="0" fontId="12" fillId="0" borderId="3" xfId="64" applyNumberFormat="1" applyFont="1" applyFill="1" applyBorder="1" applyAlignment="1">
      <alignment horizontal="right" vertical="center" textRotation="90"/>
    </xf>
    <xf numFmtId="0" fontId="12" fillId="0" borderId="5" xfId="64" applyNumberFormat="1" applyFont="1" applyFill="1" applyBorder="1" applyAlignment="1">
      <alignment horizontal="right" vertical="center" textRotation="90"/>
    </xf>
    <xf numFmtId="3" fontId="12" fillId="0" borderId="3" xfId="64" applyNumberFormat="1" applyFont="1" applyFill="1" applyBorder="1" applyAlignment="1">
      <alignment horizontal="right" vertical="center"/>
    </xf>
    <xf numFmtId="49" fontId="12" fillId="4" borderId="3" xfId="64" applyNumberFormat="1" applyFont="1" applyFill="1" applyBorder="1" applyAlignment="1">
      <alignment horizontal="center" vertical="center"/>
    </xf>
    <xf numFmtId="49" fontId="12" fillId="4" borderId="9" xfId="64" applyNumberFormat="1" applyFont="1" applyFill="1" applyBorder="1" applyAlignment="1">
      <alignment horizontal="center" vertical="center"/>
    </xf>
    <xf numFmtId="0" fontId="14" fillId="4" borderId="9" xfId="64" applyNumberFormat="1" applyFont="1" applyFill="1" applyBorder="1" applyAlignment="1">
      <alignment horizontal="center" vertical="center"/>
    </xf>
    <xf numFmtId="0" fontId="12" fillId="4" borderId="3" xfId="64" applyNumberFormat="1" applyFont="1" applyFill="1" applyBorder="1" applyAlignment="1">
      <alignment horizontal="right" vertical="center" textRotation="90"/>
    </xf>
    <xf numFmtId="0" fontId="12" fillId="4" borderId="5" xfId="64" applyNumberFormat="1" applyFont="1" applyFill="1" applyBorder="1" applyAlignment="1">
      <alignment horizontal="right" vertical="center" textRotation="90"/>
    </xf>
    <xf numFmtId="3" fontId="12" fillId="4" borderId="3" xfId="64" applyNumberFormat="1" applyFont="1" applyFill="1" applyBorder="1" applyAlignment="1">
      <alignment horizontal="right" vertical="center"/>
    </xf>
    <xf numFmtId="0" fontId="15" fillId="0" borderId="5" xfId="64" applyNumberFormat="1" applyFont="1" applyFill="1" applyBorder="1" applyAlignment="1">
      <alignment horizontal="left" vertical="center"/>
    </xf>
    <xf numFmtId="0" fontId="12" fillId="0" borderId="5" xfId="64" applyNumberFormat="1" applyFont="1" applyFill="1" applyBorder="1" applyAlignment="1">
      <alignment horizontal="center"/>
    </xf>
    <xf numFmtId="49" fontId="12" fillId="0" borderId="5" xfId="64" applyNumberFormat="1" applyFont="1" applyFill="1" applyBorder="1" applyAlignment="1">
      <alignment horizontal="center"/>
    </xf>
    <xf numFmtId="0" fontId="16" fillId="3" borderId="5" xfId="75" applyFont="1" applyFill="1" applyBorder="1" applyAlignment="1">
      <alignment horizontal="left" vertical="center"/>
    </xf>
    <xf numFmtId="0" fontId="12" fillId="0" borderId="5" xfId="64" applyNumberFormat="1" applyFont="1" applyFill="1" applyBorder="1" applyAlignment="1">
      <alignment horizontal="right"/>
    </xf>
    <xf numFmtId="1" fontId="12" fillId="0" borderId="5" xfId="64" applyNumberFormat="1" applyFont="1" applyFill="1" applyBorder="1" applyAlignment="1">
      <alignment horizontal="right"/>
    </xf>
    <xf numFmtId="0" fontId="17" fillId="0" borderId="5" xfId="64" applyNumberFormat="1" applyFont="1" applyFill="1" applyBorder="1" applyAlignment="1">
      <alignment horizontal="center"/>
    </xf>
    <xf numFmtId="49" fontId="17" fillId="0" borderId="5" xfId="64" applyNumberFormat="1" applyFont="1" applyFill="1" applyBorder="1" applyAlignment="1">
      <alignment horizontal="center"/>
    </xf>
    <xf numFmtId="0" fontId="14" fillId="0" borderId="5" xfId="75" applyFont="1" applyFill="1" applyBorder="1" applyAlignment="1">
      <alignment horizontal="left" vertical="center"/>
    </xf>
    <xf numFmtId="0" fontId="17" fillId="0" borderId="5" xfId="64" applyNumberFormat="1" applyFont="1" applyFill="1" applyBorder="1" applyAlignment="1">
      <alignment horizontal="right"/>
    </xf>
    <xf numFmtId="1" fontId="17" fillId="0" borderId="5" xfId="64" applyNumberFormat="1" applyFont="1" applyFill="1" applyBorder="1" applyAlignment="1">
      <alignment horizontal="right"/>
    </xf>
    <xf numFmtId="0" fontId="12" fillId="0" borderId="5" xfId="20" applyFont="1" applyFill="1" applyBorder="1" applyAlignment="1">
      <alignment horizontal="center" vertical="center"/>
    </xf>
    <xf numFmtId="1" fontId="12" fillId="0" borderId="5" xfId="20" applyNumberFormat="1" applyFont="1" applyFill="1" applyBorder="1" applyAlignment="1">
      <alignment horizontal="center" vertical="center"/>
    </xf>
    <xf numFmtId="0" fontId="12" fillId="0" borderId="5" xfId="20" applyFont="1" applyFill="1" applyBorder="1" applyAlignment="1">
      <alignment horizontal="left" vertical="top"/>
    </xf>
    <xf numFmtId="49" fontId="12" fillId="0" borderId="5" xfId="20" applyNumberFormat="1" applyFont="1" applyFill="1" applyBorder="1" applyAlignment="1">
      <alignment horizontal="center" vertical="center"/>
    </xf>
    <xf numFmtId="0" fontId="12" fillId="0" borderId="5" xfId="20" applyNumberFormat="1" applyFont="1" applyFill="1" applyBorder="1" applyAlignment="1">
      <alignment horizontal="right" vertical="center"/>
    </xf>
    <xf numFmtId="3" fontId="12" fillId="0" borderId="5" xfId="20" applyNumberFormat="1" applyFont="1" applyFill="1" applyBorder="1" applyAlignment="1">
      <alignment horizontal="right" vertical="center"/>
    </xf>
    <xf numFmtId="0" fontId="12" fillId="0" borderId="5" xfId="20" applyNumberFormat="1" applyFont="1" applyFill="1" applyBorder="1" applyAlignment="1">
      <alignment horizontal="center" vertical="center"/>
    </xf>
    <xf numFmtId="0" fontId="12" fillId="0" borderId="5" xfId="20" applyFont="1" applyFill="1" applyBorder="1" applyAlignment="1">
      <alignment horizontal="right" vertical="center"/>
    </xf>
    <xf numFmtId="0" fontId="14" fillId="0" borderId="5" xfId="20" applyFont="1" applyFill="1" applyBorder="1" applyAlignment="1">
      <alignment horizontal="center" vertical="center"/>
    </xf>
    <xf numFmtId="1" fontId="14" fillId="0" borderId="5" xfId="20" applyNumberFormat="1" applyFont="1" applyFill="1" applyBorder="1" applyAlignment="1">
      <alignment horizontal="center" vertical="center"/>
    </xf>
    <xf numFmtId="0" fontId="14" fillId="0" borderId="5" xfId="20" applyFont="1" applyFill="1" applyBorder="1" applyAlignment="1">
      <alignment horizontal="right" vertical="top"/>
    </xf>
    <xf numFmtId="0" fontId="14" fillId="0" borderId="5" xfId="20" applyFont="1" applyFill="1" applyBorder="1" applyAlignment="1">
      <alignment horizontal="right" vertical="center"/>
    </xf>
    <xf numFmtId="3" fontId="14" fillId="0" borderId="5" xfId="20" applyNumberFormat="1" applyFont="1" applyFill="1" applyBorder="1" applyAlignment="1">
      <alignment horizontal="right" vertical="center"/>
    </xf>
    <xf numFmtId="49" fontId="12" fillId="0" borderId="5" xfId="20" applyNumberFormat="1" applyFont="1" applyFill="1" applyBorder="1" applyAlignment="1">
      <alignment horizontal="right" vertical="center"/>
    </xf>
    <xf numFmtId="0" fontId="12" fillId="0" borderId="9" xfId="71" applyNumberFormat="1" applyFont="1" applyFill="1" applyBorder="1" applyAlignment="1">
      <alignment horizontal="center" vertical="center"/>
    </xf>
    <xf numFmtId="3" fontId="12" fillId="0" borderId="9" xfId="20" applyNumberFormat="1" applyFont="1" applyFill="1" applyBorder="1" applyAlignment="1">
      <alignment horizontal="right" vertical="center"/>
    </xf>
    <xf numFmtId="0" fontId="14" fillId="0" borderId="5" xfId="20" applyNumberFormat="1" applyFont="1" applyFill="1" applyBorder="1" applyAlignment="1">
      <alignment horizontal="center" vertical="center"/>
    </xf>
    <xf numFmtId="49" fontId="14" fillId="0" borderId="5" xfId="20" applyNumberFormat="1" applyFont="1" applyFill="1" applyBorder="1" applyAlignment="1">
      <alignment horizontal="center" vertical="center"/>
    </xf>
    <xf numFmtId="0" fontId="14" fillId="0" borderId="9" xfId="71" applyNumberFormat="1" applyFont="1" applyFill="1" applyBorder="1" applyAlignment="1">
      <alignment horizontal="center" vertical="center"/>
    </xf>
    <xf numFmtId="49" fontId="14" fillId="0" borderId="5" xfId="20" applyNumberFormat="1" applyFont="1" applyFill="1" applyBorder="1" applyAlignment="1">
      <alignment horizontal="right" vertical="center"/>
    </xf>
    <xf numFmtId="0" fontId="18" fillId="0" borderId="5" xfId="20" applyFont="1" applyFill="1" applyBorder="1" applyAlignment="1">
      <alignment horizontal="left" vertical="top"/>
    </xf>
    <xf numFmtId="0" fontId="19" fillId="3" borderId="5" xfId="75" applyFont="1" applyFill="1" applyBorder="1" applyAlignment="1">
      <alignment horizontal="left" vertical="center"/>
    </xf>
    <xf numFmtId="0" fontId="9" fillId="5" borderId="11" xfId="20" applyFill="1" applyBorder="1" applyAlignment="1">
      <alignment horizontal="centerContinuous"/>
    </xf>
    <xf numFmtId="3" fontId="12" fillId="5" borderId="11" xfId="74" applyNumberFormat="1" applyFont="1" applyFill="1" applyBorder="1" applyAlignment="1">
      <alignment horizontal="centerContinuous" vertical="center"/>
    </xf>
    <xf numFmtId="3" fontId="12" fillId="5" borderId="12" xfId="74" applyNumberFormat="1" applyFont="1" applyFill="1" applyBorder="1" applyAlignment="1">
      <alignment horizontal="centerContinuous" vertical="center"/>
    </xf>
    <xf numFmtId="164" fontId="12" fillId="5" borderId="2" xfId="74" applyNumberFormat="1" applyFont="1" applyFill="1" applyBorder="1" applyAlignment="1">
      <alignment horizontal="centerContinuous" vertical="center"/>
    </xf>
    <xf numFmtId="164" fontId="12" fillId="5" borderId="11" xfId="74" applyNumberFormat="1" applyFont="1" applyFill="1" applyBorder="1" applyAlignment="1">
      <alignment horizontal="centerContinuous" vertical="center"/>
    </xf>
    <xf numFmtId="0" fontId="9" fillId="5" borderId="13" xfId="20" applyFill="1" applyBorder="1" applyAlignment="1">
      <alignment horizontal="centerContinuous"/>
    </xf>
    <xf numFmtId="3" fontId="12" fillId="5" borderId="13" xfId="74" applyNumberFormat="1" applyFont="1" applyFill="1" applyBorder="1" applyAlignment="1">
      <alignment horizontal="centerContinuous" vertical="center"/>
    </xf>
    <xf numFmtId="3" fontId="12" fillId="5" borderId="14" xfId="74" applyNumberFormat="1" applyFont="1" applyFill="1" applyBorder="1" applyAlignment="1">
      <alignment horizontal="centerContinuous" vertical="center"/>
    </xf>
    <xf numFmtId="3" fontId="12" fillId="5" borderId="8" xfId="74" applyNumberFormat="1" applyFont="1" applyFill="1" applyBorder="1" applyAlignment="1">
      <alignment vertical="center"/>
    </xf>
    <xf numFmtId="3" fontId="12" fillId="5" borderId="13" xfId="74" applyNumberFormat="1" applyFont="1" applyFill="1" applyBorder="1" applyAlignment="1">
      <alignment vertical="center"/>
    </xf>
    <xf numFmtId="0" fontId="9" fillId="5" borderId="0" xfId="20" applyFill="1" applyAlignment="1">
      <alignment horizontal="centerContinuous" vertical="center"/>
    </xf>
    <xf numFmtId="3" fontId="12" fillId="5" borderId="0" xfId="74" applyNumberFormat="1" applyFont="1" applyFill="1" applyBorder="1" applyAlignment="1">
      <alignment horizontal="centerContinuous" vertical="center"/>
    </xf>
    <xf numFmtId="3" fontId="12" fillId="5" borderId="15" xfId="74" applyNumberFormat="1" applyFont="1" applyFill="1" applyBorder="1" applyAlignment="1">
      <alignment horizontal="centerContinuous" vertical="center"/>
    </xf>
    <xf numFmtId="3" fontId="12" fillId="5" borderId="3" xfId="74" applyNumberFormat="1" applyFont="1" applyFill="1" applyBorder="1" applyAlignment="1">
      <alignment vertical="center"/>
    </xf>
    <xf numFmtId="3" fontId="12" fillId="5" borderId="11" xfId="74" applyNumberFormat="1" applyFont="1" applyFill="1" applyBorder="1" applyAlignment="1">
      <alignment vertical="center"/>
    </xf>
    <xf numFmtId="3" fontId="12" fillId="5" borderId="7" xfId="64" applyNumberFormat="1" applyFont="1" applyFill="1" applyBorder="1" applyAlignment="1">
      <alignment horizontal="center" vertical="center" wrapText="1"/>
    </xf>
    <xf numFmtId="3" fontId="12" fillId="5" borderId="0" xfId="64" applyNumberFormat="1" applyFont="1" applyFill="1" applyBorder="1" applyAlignment="1">
      <alignment horizontal="center" vertical="center" wrapText="1"/>
    </xf>
    <xf numFmtId="3" fontId="12" fillId="5" borderId="9" xfId="64" applyNumberFormat="1" applyFont="1" applyFill="1" applyBorder="1" applyAlignment="1">
      <alignment horizontal="center" vertical="center" wrapText="1"/>
    </xf>
    <xf numFmtId="3" fontId="12" fillId="5" borderId="13" xfId="64" applyNumberFormat="1" applyFont="1" applyFill="1" applyBorder="1" applyAlignment="1">
      <alignment horizontal="center" vertical="center" wrapText="1"/>
    </xf>
    <xf numFmtId="3" fontId="12" fillId="0" borderId="5" xfId="64" applyNumberFormat="1" applyFont="1" applyFill="1" applyBorder="1" applyAlignment="1">
      <alignment horizontal="right"/>
    </xf>
    <xf numFmtId="3" fontId="17" fillId="0" borderId="5" xfId="64" applyNumberFormat="1" applyFont="1" applyFill="1" applyBorder="1" applyAlignment="1">
      <alignment horizontal="right"/>
    </xf>
    <xf numFmtId="3" fontId="12" fillId="0" borderId="5" xfId="64" applyNumberFormat="1" applyFont="1" applyFill="1" applyBorder="1" applyAlignment="1">
      <alignment horizontal="right" vertical="center"/>
    </xf>
    <xf numFmtId="164" fontId="12" fillId="5" borderId="12" xfId="74" applyNumberFormat="1" applyFont="1" applyFill="1" applyBorder="1" applyAlignment="1">
      <alignment horizontal="centerContinuous" vertical="center"/>
    </xf>
    <xf numFmtId="3" fontId="12" fillId="5" borderId="2" xfId="64" applyNumberFormat="1" applyFont="1" applyFill="1" applyBorder="1" applyAlignment="1">
      <alignment horizontal="centerContinuous" vertical="center"/>
    </xf>
    <xf numFmtId="164" fontId="12" fillId="5" borderId="0" xfId="64" applyNumberFormat="1" applyFont="1" applyFill="1" applyBorder="1" applyAlignment="1">
      <alignment vertical="center"/>
    </xf>
    <xf numFmtId="165" fontId="14" fillId="5" borderId="15" xfId="64" applyNumberFormat="1" applyFont="1" applyFill="1" applyBorder="1" applyAlignment="1">
      <alignment vertical="center"/>
    </xf>
    <xf numFmtId="3" fontId="12" fillId="5" borderId="8" xfId="64" applyNumberFormat="1" applyFont="1" applyFill="1" applyBorder="1" applyAlignment="1">
      <alignment horizontal="centerContinuous" vertical="center"/>
    </xf>
    <xf numFmtId="0" fontId="12" fillId="5" borderId="3" xfId="20" applyFont="1" applyFill="1" applyBorder="1" applyAlignment="1">
      <alignment horizontal="center" vertical="center"/>
    </xf>
    <xf numFmtId="0" fontId="12" fillId="5" borderId="12" xfId="20" applyFont="1" applyFill="1" applyBorder="1" applyAlignment="1">
      <alignment horizontal="center" vertical="center"/>
    </xf>
    <xf numFmtId="0" fontId="12" fillId="5" borderId="7" xfId="20" applyFont="1" applyFill="1" applyBorder="1" applyAlignment="1">
      <alignment horizontal="center" vertical="center"/>
    </xf>
    <xf numFmtId="0" fontId="12" fillId="5" borderId="15" xfId="20" applyFont="1" applyFill="1" applyBorder="1" applyAlignment="1">
      <alignment horizontal="center" vertical="center"/>
    </xf>
    <xf numFmtId="0" fontId="12" fillId="5" borderId="9" xfId="20" applyFont="1" applyFill="1" applyBorder="1" applyAlignment="1">
      <alignment horizontal="center" vertical="center"/>
    </xf>
    <xf numFmtId="0" fontId="12" fillId="5" borderId="14" xfId="20" applyFont="1" applyFill="1" applyBorder="1" applyAlignment="1">
      <alignment horizontal="center" vertical="center"/>
    </xf>
    <xf numFmtId="164" fontId="14" fillId="0" borderId="3" xfId="64" applyNumberFormat="1" applyFont="1" applyFill="1" applyBorder="1" applyAlignment="1">
      <alignment horizontal="right" vertical="center" textRotation="90"/>
    </xf>
    <xf numFmtId="0" fontId="12" fillId="0" borderId="3" xfId="64" applyNumberFormat="1" applyFont="1" applyFill="1" applyBorder="1" applyAlignment="1">
      <alignment horizontal="center" vertical="center" textRotation="90"/>
    </xf>
    <xf numFmtId="164" fontId="14" fillId="4" borderId="3" xfId="64" applyNumberFormat="1" applyFont="1" applyFill="1" applyBorder="1" applyAlignment="1">
      <alignment horizontal="right" vertical="center" textRotation="90"/>
    </xf>
    <xf numFmtId="0" fontId="12" fillId="4" borderId="3" xfId="64" applyNumberFormat="1" applyFont="1" applyFill="1" applyBorder="1" applyAlignment="1">
      <alignment horizontal="center" vertical="center" textRotation="90"/>
    </xf>
    <xf numFmtId="164" fontId="12" fillId="0" borderId="5" xfId="64" applyNumberFormat="1" applyFont="1" applyFill="1" applyBorder="1" applyAlignment="1">
      <alignment horizontal="right"/>
    </xf>
    <xf numFmtId="164" fontId="17" fillId="0" borderId="5" xfId="64" applyNumberFormat="1" applyFont="1" applyFill="1" applyBorder="1" applyAlignment="1">
      <alignment horizontal="right"/>
    </xf>
    <xf numFmtId="164" fontId="12" fillId="0" borderId="5" xfId="64" applyNumberFormat="1" applyFont="1" applyFill="1" applyBorder="1" applyAlignment="1">
      <alignment horizontal="right" vertical="center"/>
    </xf>
    <xf numFmtId="0" fontId="12" fillId="0" borderId="5" xfId="75" applyFont="1" applyFill="1" applyBorder="1" applyAlignment="1">
      <alignment horizontal="center" vertical="center"/>
    </xf>
    <xf numFmtId="3" fontId="14" fillId="0" borderId="5" xfId="64" applyNumberFormat="1" applyFont="1" applyFill="1" applyBorder="1" applyAlignment="1">
      <alignment horizontal="right" vertical="center"/>
    </xf>
    <xf numFmtId="167" fontId="14" fillId="0" borderId="5" xfId="64" applyNumberFormat="1" applyFont="1" applyFill="1" applyBorder="1" applyAlignment="1">
      <alignment horizontal="right" vertical="center"/>
    </xf>
    <xf numFmtId="4" fontId="14" fillId="0" borderId="5" xfId="64" applyNumberFormat="1" applyFont="1" applyFill="1" applyBorder="1" applyAlignment="1">
      <alignment horizontal="right" vertical="center"/>
    </xf>
    <xf numFmtId="0" fontId="12" fillId="0" borderId="9" xfId="64" applyNumberFormat="1" applyFont="1" applyFill="1" applyBorder="1" applyAlignment="1">
      <alignment horizontal="center" vertical="center"/>
    </xf>
    <xf numFmtId="3" fontId="12" fillId="0" borderId="9" xfId="64" applyNumberFormat="1" applyFont="1" applyFill="1" applyBorder="1" applyAlignment="1">
      <alignment horizontal="right" vertical="center"/>
    </xf>
    <xf numFmtId="0" fontId="14" fillId="0" borderId="5" xfId="75" applyFont="1" applyFill="1" applyBorder="1" applyAlignment="1">
      <alignment horizontal="center" vertical="center"/>
    </xf>
    <xf numFmtId="0" fontId="14" fillId="0" borderId="9" xfId="64" applyNumberFormat="1" applyFont="1" applyFill="1" applyBorder="1" applyAlignment="1">
      <alignment horizontal="center" vertical="center"/>
    </xf>
    <xf numFmtId="3" fontId="14" fillId="0" borderId="9" xfId="64" applyNumberFormat="1" applyFont="1" applyFill="1" applyBorder="1" applyAlignment="1">
      <alignment horizontal="right" vertical="center"/>
    </xf>
    <xf numFmtId="3" fontId="12" fillId="5" borderId="11" xfId="64" applyNumberFormat="1" applyFont="1" applyFill="1" applyBorder="1" applyAlignment="1">
      <alignment horizontal="centerContinuous" vertical="center"/>
    </xf>
    <xf numFmtId="3" fontId="12" fillId="5" borderId="12" xfId="64" applyNumberFormat="1" applyFont="1" applyFill="1" applyBorder="1" applyAlignment="1">
      <alignment horizontal="centerContinuous" vertical="center"/>
    </xf>
    <xf numFmtId="3" fontId="12" fillId="5" borderId="13" xfId="64" applyNumberFormat="1" applyFont="1" applyFill="1" applyBorder="1" applyAlignment="1">
      <alignment horizontal="centerContinuous" vertical="center"/>
    </xf>
    <xf numFmtId="3" fontId="12" fillId="5" borderId="14" xfId="64" applyNumberFormat="1" applyFont="1" applyFill="1" applyBorder="1" applyAlignment="1">
      <alignment horizontal="centerContinuous" vertical="center"/>
    </xf>
    <xf numFmtId="3" fontId="12" fillId="0" borderId="3" xfId="64" applyNumberFormat="1" applyFont="1" applyFill="1" applyBorder="1" applyAlignment="1">
      <alignment horizontal="right" vertical="center" textRotation="90"/>
    </xf>
    <xf numFmtId="1" fontId="12" fillId="0" borderId="3" xfId="64" applyNumberFormat="1" applyFont="1" applyFill="1" applyBorder="1" applyAlignment="1">
      <alignment horizontal="right" vertical="center" textRotation="90"/>
    </xf>
    <xf numFmtId="3" fontId="12" fillId="4" borderId="3" xfId="64" applyNumberFormat="1" applyFont="1" applyFill="1" applyBorder="1" applyAlignment="1">
      <alignment horizontal="right" vertical="center" textRotation="90"/>
    </xf>
    <xf numFmtId="1" fontId="12" fillId="4" borderId="3" xfId="64" applyNumberFormat="1" applyFont="1" applyFill="1" applyBorder="1" applyAlignment="1">
      <alignment horizontal="right" vertical="center" textRotation="90"/>
    </xf>
    <xf numFmtId="1" fontId="12" fillId="0" borderId="5" xfId="20" applyNumberFormat="1" applyFont="1" applyFill="1" applyBorder="1" applyAlignment="1">
      <alignment horizontal="right" vertical="center"/>
    </xf>
    <xf numFmtId="2" fontId="12" fillId="0" borderId="5" xfId="20" applyNumberFormat="1" applyFont="1" applyFill="1" applyBorder="1" applyAlignment="1">
      <alignment horizontal="right" vertical="center"/>
    </xf>
    <xf numFmtId="0" fontId="11" fillId="0" borderId="5" xfId="20" applyFont="1" applyBorder="1" applyAlignment="1"/>
    <xf numFmtId="0" fontId="9" fillId="0" borderId="5" xfId="20" applyBorder="1" applyAlignment="1"/>
    <xf numFmtId="1" fontId="12" fillId="0" borderId="9" xfId="64" applyNumberFormat="1" applyFont="1" applyFill="1" applyBorder="1" applyAlignment="1">
      <alignment horizontal="right" vertical="center"/>
    </xf>
    <xf numFmtId="2" fontId="12" fillId="0" borderId="5" xfId="64" applyNumberFormat="1" applyFont="1" applyFill="1" applyBorder="1" applyAlignment="1">
      <alignment horizontal="right" vertical="center"/>
    </xf>
    <xf numFmtId="1" fontId="14" fillId="0" borderId="9" xfId="64" applyNumberFormat="1" applyFont="1" applyFill="1" applyBorder="1" applyAlignment="1">
      <alignment horizontal="right" vertical="center"/>
    </xf>
    <xf numFmtId="2" fontId="14" fillId="0" borderId="5" xfId="64" applyNumberFormat="1" applyFont="1" applyFill="1" applyBorder="1" applyAlignment="1">
      <alignment horizontal="right" vertical="center"/>
    </xf>
    <xf numFmtId="0" fontId="21" fillId="0" borderId="0" xfId="7" applyFont="1" applyFill="1"/>
    <xf numFmtId="0" fontId="21" fillId="6" borderId="0" xfId="7" applyFont="1" applyFill="1"/>
    <xf numFmtId="0" fontId="22" fillId="0" borderId="0" xfId="7" applyFont="1" applyFill="1"/>
    <xf numFmtId="0" fontId="14" fillId="0" borderId="0" xfId="7" applyFont="1" applyFill="1" applyBorder="1"/>
    <xf numFmtId="0" fontId="7" fillId="7" borderId="0" xfId="7" applyFont="1" applyFill="1" applyBorder="1"/>
    <xf numFmtId="0" fontId="23" fillId="0" borderId="0" xfId="7" applyFont="1" applyFill="1"/>
    <xf numFmtId="0" fontId="24" fillId="0" borderId="0" xfId="7" applyFill="1"/>
    <xf numFmtId="0" fontId="12" fillId="0" borderId="0" xfId="7" applyFont="1" applyFill="1"/>
    <xf numFmtId="0" fontId="24" fillId="0" borderId="0" xfId="7" applyFill="1" applyAlignment="1">
      <alignment horizontal="center"/>
    </xf>
    <xf numFmtId="0" fontId="24" fillId="0" borderId="0" xfId="7"/>
    <xf numFmtId="49" fontId="7" fillId="0" borderId="5" xfId="7" applyNumberFormat="1" applyFont="1" applyFill="1" applyBorder="1" applyAlignment="1">
      <alignment horizontal="center" vertical="center" wrapText="1"/>
    </xf>
    <xf numFmtId="0" fontId="26" fillId="0" borderId="5" xfId="7" applyFont="1" applyFill="1" applyBorder="1" applyAlignment="1">
      <alignment horizontal="center" vertical="center" textRotation="90" wrapText="1"/>
    </xf>
    <xf numFmtId="0" fontId="7" fillId="0" borderId="5" xfId="7" applyFont="1" applyFill="1" applyBorder="1" applyAlignment="1">
      <alignment horizontal="center" vertical="center" textRotation="90" wrapText="1"/>
    </xf>
    <xf numFmtId="0" fontId="7" fillId="0" borderId="5" xfId="7" applyFont="1" applyFill="1" applyBorder="1" applyAlignment="1">
      <alignment horizontal="left" vertical="center" textRotation="90" wrapText="1"/>
    </xf>
    <xf numFmtId="49" fontId="7" fillId="0" borderId="5" xfId="7" applyNumberFormat="1" applyFont="1" applyFill="1" applyBorder="1" applyAlignment="1">
      <alignment horizontal="left" vertical="center" wrapText="1"/>
    </xf>
    <xf numFmtId="0" fontId="7" fillId="5" borderId="5" xfId="64" applyNumberFormat="1" applyFont="1" applyFill="1" applyBorder="1" applyAlignment="1">
      <alignment horizontal="left" vertical="center"/>
    </xf>
    <xf numFmtId="49" fontId="7" fillId="6" borderId="5" xfId="7" applyNumberFormat="1" applyFont="1" applyFill="1" applyBorder="1" applyAlignment="1">
      <alignment horizontal="left" vertical="center" wrapText="1"/>
    </xf>
    <xf numFmtId="49" fontId="7" fillId="6" borderId="3" xfId="18" applyNumberFormat="1" applyFont="1" applyFill="1" applyBorder="1" applyAlignment="1">
      <alignment horizontal="left" vertical="center"/>
    </xf>
    <xf numFmtId="49" fontId="1" fillId="0" borderId="9" xfId="7" applyNumberFormat="1" applyFont="1" applyFill="1" applyBorder="1" applyAlignment="1">
      <alignment horizontal="center" vertical="center" wrapText="1"/>
    </xf>
    <xf numFmtId="0" fontId="1" fillId="0" borderId="5" xfId="7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left" vertical="center" wrapText="1"/>
    </xf>
    <xf numFmtId="0" fontId="28" fillId="0" borderId="5" xfId="7" applyFont="1" applyFill="1" applyBorder="1" applyAlignment="1">
      <alignment horizontal="center" vertical="center"/>
    </xf>
    <xf numFmtId="0" fontId="29" fillId="0" borderId="5" xfId="7" applyFont="1" applyBorder="1" applyAlignment="1">
      <alignment horizontal="center" vertical="center"/>
    </xf>
    <xf numFmtId="0" fontId="1" fillId="5" borderId="5" xfId="7" applyFont="1" applyFill="1" applyBorder="1" applyAlignment="1">
      <alignment horizontal="left" vertical="justify"/>
    </xf>
    <xf numFmtId="0" fontId="1" fillId="0" borderId="5" xfId="7" applyFont="1" applyFill="1" applyBorder="1" applyAlignment="1">
      <alignment horizontal="right" vertical="justify"/>
    </xf>
    <xf numFmtId="0" fontId="1" fillId="0" borderId="5" xfId="7" applyFont="1" applyFill="1" applyBorder="1" applyAlignment="1">
      <alignment horizontal="right" vertical="justify" wrapText="1"/>
    </xf>
    <xf numFmtId="49" fontId="7" fillId="0" borderId="9" xfId="7" applyNumberFormat="1" applyFont="1" applyFill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/>
    </xf>
    <xf numFmtId="0" fontId="7" fillId="5" borderId="5" xfId="7" applyFont="1" applyFill="1" applyBorder="1" applyAlignment="1">
      <alignment horizontal="left" vertical="justify"/>
    </xf>
    <xf numFmtId="0" fontId="7" fillId="0" borderId="5" xfId="7" applyFont="1" applyFill="1" applyBorder="1" applyAlignment="1">
      <alignment horizontal="right" vertical="justify"/>
    </xf>
    <xf numFmtId="0" fontId="7" fillId="0" borderId="5" xfId="7" applyFont="1" applyFill="1" applyBorder="1" applyAlignment="1">
      <alignment horizontal="right" vertical="justify" wrapText="1"/>
    </xf>
    <xf numFmtId="0" fontId="30" fillId="0" borderId="5" xfId="7" applyFont="1" applyBorder="1" applyAlignment="1">
      <alignment horizontal="center" vertical="center"/>
    </xf>
    <xf numFmtId="49" fontId="1" fillId="0" borderId="5" xfId="7" applyNumberFormat="1" applyFont="1" applyBorder="1" applyAlignment="1">
      <alignment horizontal="center" vertical="center"/>
    </xf>
    <xf numFmtId="0" fontId="1" fillId="0" borderId="5" xfId="7" applyFont="1" applyFill="1" applyBorder="1" applyAlignment="1">
      <alignment horizontal="left" vertical="justify"/>
    </xf>
    <xf numFmtId="1" fontId="31" fillId="5" borderId="5" xfId="7" applyNumberFormat="1" applyFont="1" applyFill="1" applyBorder="1" applyAlignment="1">
      <alignment horizontal="center" vertical="center"/>
    </xf>
    <xf numFmtId="1" fontId="32" fillId="5" borderId="5" xfId="7" applyNumberFormat="1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left" vertical="justify"/>
    </xf>
    <xf numFmtId="0" fontId="1" fillId="0" borderId="5" xfId="7" applyFont="1" applyFill="1" applyBorder="1" applyAlignment="1">
      <alignment horizontal="center" vertical="center" wrapText="1"/>
    </xf>
    <xf numFmtId="0" fontId="28" fillId="0" borderId="5" xfId="7" applyFont="1" applyFill="1" applyBorder="1" applyAlignment="1">
      <alignment horizontal="left" vertical="center" wrapText="1"/>
    </xf>
    <xf numFmtId="49" fontId="1" fillId="0" borderId="5" xfId="7" applyNumberFormat="1" applyFont="1" applyFill="1" applyBorder="1" applyAlignment="1">
      <alignment horizontal="right" vertical="justify" wrapText="1"/>
    </xf>
    <xf numFmtId="49" fontId="1" fillId="0" borderId="5" xfId="7" applyNumberFormat="1" applyFont="1" applyFill="1" applyBorder="1" applyAlignment="1">
      <alignment horizontal="right" vertical="justify"/>
    </xf>
    <xf numFmtId="49" fontId="7" fillId="0" borderId="5" xfId="7" applyNumberFormat="1" applyFont="1" applyFill="1" applyBorder="1" applyAlignment="1">
      <alignment horizontal="left" wrapText="1"/>
    </xf>
    <xf numFmtId="49" fontId="7" fillId="0" borderId="5" xfId="7" applyNumberFormat="1" applyFont="1" applyFill="1" applyBorder="1" applyAlignment="1">
      <alignment horizontal="right" vertical="justify" wrapText="1"/>
    </xf>
    <xf numFmtId="49" fontId="7" fillId="0" borderId="5" xfId="7" applyNumberFormat="1" applyFont="1" applyFill="1" applyBorder="1" applyAlignment="1">
      <alignment horizontal="right" vertical="justify"/>
    </xf>
    <xf numFmtId="0" fontId="1" fillId="0" borderId="5" xfId="7" applyFont="1" applyFill="1" applyBorder="1" applyAlignment="1">
      <alignment horizontal="left" wrapText="1"/>
    </xf>
    <xf numFmtId="49" fontId="1" fillId="0" borderId="5" xfId="7" applyNumberFormat="1" applyFont="1" applyFill="1" applyBorder="1" applyAlignment="1">
      <alignment horizontal="center" vertical="center" wrapText="1"/>
    </xf>
    <xf numFmtId="49" fontId="1" fillId="0" borderId="5" xfId="7" applyNumberFormat="1" applyFont="1" applyFill="1" applyBorder="1" applyAlignment="1">
      <alignment horizontal="center" vertical="center"/>
    </xf>
    <xf numFmtId="49" fontId="1" fillId="0" borderId="5" xfId="7" applyNumberFormat="1" applyFont="1" applyFill="1" applyBorder="1" applyAlignment="1">
      <alignment horizontal="left" wrapText="1"/>
    </xf>
    <xf numFmtId="49" fontId="7" fillId="0" borderId="5" xfId="7" applyNumberFormat="1" applyFont="1" applyBorder="1" applyAlignment="1">
      <alignment horizontal="center" vertical="center"/>
    </xf>
    <xf numFmtId="0" fontId="7" fillId="5" borderId="5" xfId="7" applyFont="1" applyFill="1" applyBorder="1" applyAlignment="1">
      <alignment horizontal="left" vertical="center" wrapText="1"/>
    </xf>
    <xf numFmtId="0" fontId="7" fillId="5" borderId="5" xfId="7" applyFont="1" applyFill="1" applyBorder="1" applyAlignment="1">
      <alignment horizontal="center" vertical="center"/>
    </xf>
    <xf numFmtId="0" fontId="1" fillId="0" borderId="5" xfId="7" applyFont="1" applyFill="1" applyBorder="1" applyAlignment="1">
      <alignment horizontal="left" vertical="center" wrapText="1"/>
    </xf>
    <xf numFmtId="0" fontId="29" fillId="0" borderId="5" xfId="7" applyFont="1" applyFill="1" applyBorder="1" applyAlignment="1">
      <alignment horizontal="center" vertical="center"/>
    </xf>
    <xf numFmtId="0" fontId="1" fillId="5" borderId="5" xfId="7" applyFont="1" applyFill="1" applyBorder="1" applyAlignment="1">
      <alignment horizontal="left" vertical="center" wrapText="1"/>
    </xf>
    <xf numFmtId="0" fontId="1" fillId="5" borderId="5" xfId="7" applyFont="1" applyFill="1" applyBorder="1" applyAlignment="1">
      <alignment horizontal="center" vertical="center"/>
    </xf>
    <xf numFmtId="0" fontId="1" fillId="0" borderId="5" xfId="44" applyFont="1" applyFill="1" applyBorder="1" applyAlignment="1">
      <alignment horizontal="center" vertical="justify"/>
    </xf>
    <xf numFmtId="0" fontId="1" fillId="3" borderId="5" xfId="44" applyFont="1" applyFill="1" applyBorder="1" applyAlignment="1">
      <alignment horizontal="left" vertical="justify" wrapText="1"/>
    </xf>
    <xf numFmtId="0" fontId="1" fillId="3" borderId="5" xfId="44" applyFont="1" applyFill="1" applyBorder="1" applyAlignment="1">
      <alignment horizontal="center" vertical="justify" wrapText="1"/>
    </xf>
    <xf numFmtId="49" fontId="1" fillId="3" borderId="5" xfId="44" applyNumberFormat="1" applyFont="1" applyFill="1" applyBorder="1" applyAlignment="1">
      <alignment horizontal="right" vertical="justify"/>
    </xf>
    <xf numFmtId="0" fontId="1" fillId="3" borderId="5" xfId="44" applyFont="1" applyFill="1" applyBorder="1" applyAlignment="1">
      <alignment horizontal="right" vertical="justify" wrapText="1"/>
    </xf>
    <xf numFmtId="0" fontId="7" fillId="0" borderId="5" xfId="77" applyFont="1" applyFill="1" applyBorder="1" applyAlignment="1">
      <alignment horizontal="left" vertical="justify" wrapText="1"/>
    </xf>
    <xf numFmtId="0" fontId="7" fillId="0" borderId="5" xfId="77" applyFont="1" applyFill="1" applyBorder="1" applyAlignment="1">
      <alignment horizontal="center" vertical="justify" wrapText="1"/>
    </xf>
    <xf numFmtId="0" fontId="7" fillId="0" borderId="5" xfId="77" applyFont="1" applyFill="1" applyBorder="1" applyAlignment="1">
      <alignment horizontal="right" vertical="justify" wrapText="1"/>
    </xf>
    <xf numFmtId="0" fontId="1" fillId="0" borderId="5" xfId="77" applyFont="1" applyFill="1" applyBorder="1" applyAlignment="1">
      <alignment horizontal="left" vertical="justify" wrapText="1"/>
    </xf>
    <xf numFmtId="0" fontId="1" fillId="0" borderId="5" xfId="77" applyFont="1" applyFill="1" applyBorder="1" applyAlignment="1">
      <alignment horizontal="center" vertical="justify" wrapText="1"/>
    </xf>
    <xf numFmtId="0" fontId="1" fillId="0" borderId="5" xfId="77" applyFont="1" applyFill="1" applyBorder="1" applyAlignment="1">
      <alignment horizontal="right" vertical="justify" wrapText="1"/>
    </xf>
    <xf numFmtId="49" fontId="1" fillId="0" borderId="5" xfId="44" applyNumberFormat="1" applyFont="1" applyFill="1" applyBorder="1" applyAlignment="1">
      <alignment horizontal="right" vertical="justify"/>
    </xf>
    <xf numFmtId="0" fontId="1" fillId="0" borderId="5" xfId="44" applyFont="1" applyFill="1" applyBorder="1" applyAlignment="1">
      <alignment horizontal="right" vertical="justify" wrapText="1"/>
    </xf>
    <xf numFmtId="0" fontId="1" fillId="0" borderId="5" xfId="44" applyFont="1" applyFill="1" applyBorder="1" applyAlignment="1">
      <alignment horizontal="right" vertical="justify"/>
    </xf>
    <xf numFmtId="0" fontId="7" fillId="0" borderId="5" xfId="7" applyFont="1" applyFill="1" applyBorder="1" applyAlignment="1">
      <alignment horizontal="center" vertical="center" wrapText="1"/>
    </xf>
    <xf numFmtId="49" fontId="7" fillId="0" borderId="5" xfId="44" applyNumberFormat="1" applyFont="1" applyFill="1" applyBorder="1" applyAlignment="1">
      <alignment horizontal="right" vertical="justify"/>
    </xf>
    <xf numFmtId="0" fontId="7" fillId="0" borderId="5" xfId="44" applyFont="1" applyFill="1" applyBorder="1" applyAlignment="1">
      <alignment horizontal="right" vertical="justify" wrapText="1"/>
    </xf>
    <xf numFmtId="0" fontId="1" fillId="3" borderId="5" xfId="44" applyFont="1" applyFill="1" applyBorder="1" applyAlignment="1">
      <alignment horizontal="right" vertical="justify"/>
    </xf>
    <xf numFmtId="0" fontId="31" fillId="5" borderId="5" xfId="7" applyFont="1" applyFill="1" applyBorder="1" applyAlignment="1">
      <alignment horizontal="center" vertical="center"/>
    </xf>
    <xf numFmtId="0" fontId="31" fillId="5" borderId="5" xfId="7" applyFont="1" applyFill="1" applyBorder="1" applyAlignment="1">
      <alignment horizontal="left" vertical="center" wrapText="1"/>
    </xf>
    <xf numFmtId="49" fontId="7" fillId="3" borderId="5" xfId="44" applyNumberFormat="1" applyFont="1" applyFill="1" applyBorder="1" applyAlignment="1">
      <alignment horizontal="right" vertical="justify"/>
    </xf>
    <xf numFmtId="0" fontId="7" fillId="3" borderId="5" xfId="44" applyFont="1" applyFill="1" applyBorder="1" applyAlignment="1">
      <alignment horizontal="right" vertical="justify"/>
    </xf>
    <xf numFmtId="0" fontId="1" fillId="0" borderId="5" xfId="7" applyFont="1" applyFill="1" applyBorder="1" applyAlignment="1">
      <alignment horizontal="center"/>
    </xf>
    <xf numFmtId="0" fontId="33" fillId="0" borderId="5" xfId="7" applyFont="1" applyFill="1" applyBorder="1" applyAlignment="1">
      <alignment horizontal="right" vertical="justify" wrapText="1"/>
    </xf>
    <xf numFmtId="0" fontId="7" fillId="0" borderId="5" xfId="7" applyFont="1" applyFill="1" applyBorder="1" applyAlignment="1">
      <alignment horizontal="center"/>
    </xf>
    <xf numFmtId="0" fontId="34" fillId="0" borderId="5" xfId="7" applyFont="1" applyFill="1" applyBorder="1" applyAlignment="1">
      <alignment horizontal="center" vertical="center"/>
    </xf>
    <xf numFmtId="0" fontId="35" fillId="0" borderId="5" xfId="7" applyFont="1" applyFill="1" applyBorder="1" applyAlignment="1">
      <alignment horizontal="right" vertical="justify" wrapText="1"/>
    </xf>
    <xf numFmtId="0" fontId="30" fillId="0" borderId="5" xfId="7" applyFont="1" applyFill="1" applyBorder="1" applyAlignment="1">
      <alignment horizontal="center" vertical="center"/>
    </xf>
    <xf numFmtId="0" fontId="12" fillId="3" borderId="5" xfId="7" applyFont="1" applyFill="1" applyBorder="1" applyAlignment="1">
      <alignment horizontal="center" vertical="center"/>
    </xf>
    <xf numFmtId="0" fontId="36" fillId="3" borderId="5" xfId="7" applyFont="1" applyFill="1" applyBorder="1" applyAlignment="1">
      <alignment horizontal="center" vertical="center"/>
    </xf>
    <xf numFmtId="0" fontId="1" fillId="3" borderId="5" xfId="7" applyFont="1" applyFill="1" applyBorder="1" applyAlignment="1">
      <alignment horizontal="center" vertical="center"/>
    </xf>
    <xf numFmtId="0" fontId="37" fillId="3" borderId="5" xfId="7" applyFont="1" applyFill="1" applyBorder="1" applyAlignment="1">
      <alignment horizontal="center" vertical="center"/>
    </xf>
    <xf numFmtId="0" fontId="14" fillId="3" borderId="5" xfId="7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/>
    </xf>
    <xf numFmtId="0" fontId="1" fillId="0" borderId="5" xfId="78" applyFont="1" applyFill="1" applyBorder="1" applyAlignment="1"/>
    <xf numFmtId="0" fontId="38" fillId="3" borderId="5" xfId="7" applyFont="1" applyFill="1" applyBorder="1" applyAlignment="1">
      <alignment horizontal="center" vertical="center"/>
    </xf>
    <xf numFmtId="49" fontId="7" fillId="0" borderId="5" xfId="78" applyNumberFormat="1" applyFont="1" applyFill="1" applyBorder="1" applyAlignment="1"/>
    <xf numFmtId="0" fontId="39" fillId="3" borderId="5" xfId="7" applyFont="1" applyFill="1" applyBorder="1" applyAlignment="1">
      <alignment horizontal="center" vertical="center"/>
    </xf>
    <xf numFmtId="49" fontId="1" fillId="0" borderId="5" xfId="78" applyNumberFormat="1" applyFont="1" applyFill="1" applyBorder="1" applyAlignment="1"/>
    <xf numFmtId="0" fontId="7" fillId="0" borderId="5" xfId="78" applyFont="1" applyFill="1" applyBorder="1" applyAlignment="1"/>
    <xf numFmtId="0" fontId="38" fillId="0" borderId="5" xfId="7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center" vertical="center"/>
    </xf>
    <xf numFmtId="0" fontId="40" fillId="0" borderId="5" xfId="7" applyFont="1" applyFill="1" applyBorder="1" applyAlignment="1">
      <alignment horizontal="center" vertical="center"/>
    </xf>
    <xf numFmtId="0" fontId="26" fillId="3" borderId="5" xfId="7" applyFont="1" applyFill="1" applyBorder="1" applyAlignment="1">
      <alignment horizontal="center" vertical="center"/>
    </xf>
    <xf numFmtId="0" fontId="12" fillId="0" borderId="5" xfId="78" applyFont="1" applyFill="1" applyBorder="1" applyAlignment="1"/>
    <xf numFmtId="0" fontId="41" fillId="3" borderId="5" xfId="7" applyFont="1" applyFill="1" applyBorder="1" applyAlignment="1">
      <alignment horizontal="center" vertical="center"/>
    </xf>
    <xf numFmtId="0" fontId="42" fillId="3" borderId="5" xfId="7" applyFont="1" applyFill="1" applyBorder="1" applyAlignment="1">
      <alignment horizontal="center" vertical="center"/>
    </xf>
    <xf numFmtId="165" fontId="1" fillId="0" borderId="5" xfId="7" applyNumberFormat="1" applyFont="1" applyFill="1" applyBorder="1" applyAlignment="1">
      <alignment horizontal="center" vertical="center"/>
    </xf>
    <xf numFmtId="165" fontId="7" fillId="0" borderId="5" xfId="7" applyNumberFormat="1" applyFont="1" applyFill="1" applyBorder="1" applyAlignment="1">
      <alignment horizontal="center" vertical="center"/>
    </xf>
    <xf numFmtId="168" fontId="1" fillId="0" borderId="5" xfId="7" applyNumberFormat="1" applyFont="1" applyFill="1" applyBorder="1" applyAlignment="1">
      <alignment horizontal="center" vertical="center"/>
    </xf>
    <xf numFmtId="168" fontId="7" fillId="0" borderId="5" xfId="7" applyNumberFormat="1" applyFont="1" applyFill="1" applyBorder="1" applyAlignment="1">
      <alignment horizontal="center" vertical="center"/>
    </xf>
    <xf numFmtId="0" fontId="41" fillId="0" borderId="5" xfId="7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textRotation="90"/>
    </xf>
    <xf numFmtId="0" fontId="14" fillId="0" borderId="5" xfId="7" applyFont="1" applyBorder="1" applyAlignment="1">
      <alignment horizontal="center" textRotation="90" wrapText="1"/>
    </xf>
    <xf numFmtId="0" fontId="43" fillId="0" borderId="5" xfId="7" applyFont="1" applyBorder="1" applyAlignment="1">
      <alignment textRotation="90"/>
    </xf>
    <xf numFmtId="0" fontId="21" fillId="0" borderId="5" xfId="7" applyFont="1" applyFill="1" applyBorder="1"/>
    <xf numFmtId="1" fontId="44" fillId="0" borderId="5" xfId="7" applyNumberFormat="1" applyFont="1" applyFill="1" applyBorder="1" applyAlignment="1">
      <alignment horizontal="center" vertical="center"/>
    </xf>
    <xf numFmtId="0" fontId="44" fillId="0" borderId="5" xfId="7" applyNumberFormat="1" applyFont="1" applyFill="1" applyBorder="1" applyAlignment="1">
      <alignment horizontal="center" vertical="center"/>
    </xf>
    <xf numFmtId="0" fontId="7" fillId="3" borderId="5" xfId="44" applyFont="1" applyFill="1" applyBorder="1" applyAlignment="1">
      <alignment horizontal="right" vertical="justify" wrapText="1"/>
    </xf>
    <xf numFmtId="0" fontId="1" fillId="5" borderId="5" xfId="7" applyFont="1" applyFill="1" applyBorder="1" applyAlignment="1">
      <alignment horizontal="right" vertical="justify"/>
    </xf>
    <xf numFmtId="0" fontId="33" fillId="0" borderId="5" xfId="7" applyFont="1" applyFill="1" applyBorder="1" applyAlignment="1">
      <alignment horizontal="center" vertical="justify" wrapText="1"/>
    </xf>
    <xf numFmtId="0" fontId="1" fillId="0" borderId="5" xfId="7" applyFont="1" applyFill="1" applyBorder="1" applyAlignment="1">
      <alignment horizontal="left" vertical="justify" wrapText="1"/>
    </xf>
    <xf numFmtId="0" fontId="1" fillId="0" borderId="5" xfId="7" applyFont="1" applyFill="1" applyBorder="1" applyAlignment="1">
      <alignment horizontal="center" vertical="justify" wrapText="1"/>
    </xf>
    <xf numFmtId="49" fontId="7" fillId="0" borderId="5" xfId="7" applyNumberFormat="1" applyFont="1" applyFill="1" applyBorder="1" applyAlignment="1">
      <alignment horizontal="center" vertical="center"/>
    </xf>
    <xf numFmtId="49" fontId="7" fillId="0" borderId="5" xfId="7" applyNumberFormat="1" applyFont="1" applyFill="1" applyBorder="1" applyAlignment="1">
      <alignment horizontal="center"/>
    </xf>
    <xf numFmtId="0" fontId="7" fillId="0" borderId="5" xfId="7" applyFont="1" applyFill="1" applyBorder="1" applyAlignment="1">
      <alignment horizontal="left" wrapText="1"/>
    </xf>
    <xf numFmtId="0" fontId="7" fillId="0" borderId="5" xfId="7" applyFont="1" applyFill="1" applyBorder="1" applyAlignment="1">
      <alignment horizontal="left"/>
    </xf>
    <xf numFmtId="49" fontId="7" fillId="7" borderId="5" xfId="7" applyNumberFormat="1" applyFont="1" applyFill="1" applyBorder="1" applyAlignment="1">
      <alignment horizontal="center" vertical="center"/>
    </xf>
    <xf numFmtId="49" fontId="7" fillId="7" borderId="5" xfId="7" applyNumberFormat="1" applyFont="1" applyFill="1" applyBorder="1" applyAlignment="1">
      <alignment horizontal="center"/>
    </xf>
    <xf numFmtId="0" fontId="7" fillId="7" borderId="5" xfId="7" applyFont="1" applyFill="1" applyBorder="1" applyAlignment="1">
      <alignment horizontal="left" wrapText="1"/>
    </xf>
    <xf numFmtId="0" fontId="7" fillId="7" borderId="5" xfId="7" applyFont="1" applyFill="1" applyBorder="1" applyAlignment="1">
      <alignment horizontal="center"/>
    </xf>
    <xf numFmtId="0" fontId="7" fillId="7" borderId="5" xfId="7" applyFont="1" applyFill="1" applyBorder="1" applyAlignment="1">
      <alignment horizontal="left"/>
    </xf>
    <xf numFmtId="0" fontId="7" fillId="0" borderId="0" xfId="7" applyFont="1" applyFill="1"/>
    <xf numFmtId="0" fontId="45" fillId="0" borderId="0" xfId="7" applyFont="1" applyFill="1" applyAlignment="1">
      <alignment horizontal="center"/>
    </xf>
    <xf numFmtId="0" fontId="1" fillId="0" borderId="0" xfId="7" applyFont="1"/>
    <xf numFmtId="0" fontId="46" fillId="0" borderId="0" xfId="7" applyFont="1" applyFill="1"/>
    <xf numFmtId="0" fontId="45" fillId="0" borderId="0" xfId="7" applyFont="1" applyFill="1" applyAlignment="1">
      <alignment horizontal="left"/>
    </xf>
    <xf numFmtId="0" fontId="1" fillId="0" borderId="0" xfId="7" applyFont="1" applyAlignment="1">
      <alignment wrapText="1"/>
    </xf>
    <xf numFmtId="0" fontId="1" fillId="0" borderId="0" xfId="7" applyFont="1" applyFill="1"/>
    <xf numFmtId="0" fontId="1" fillId="0" borderId="0" xfId="7" applyFont="1" applyFill="1" applyAlignment="1"/>
    <xf numFmtId="0" fontId="41" fillId="0" borderId="0" xfId="7" applyFont="1" applyFill="1" applyAlignment="1">
      <alignment horizontal="left"/>
    </xf>
    <xf numFmtId="0" fontId="41" fillId="0" borderId="0" xfId="7" applyFont="1" applyFill="1" applyAlignment="1"/>
    <xf numFmtId="0" fontId="1" fillId="0" borderId="0" xfId="7" applyFont="1" applyFill="1" applyAlignment="1">
      <alignment horizontal="left"/>
    </xf>
    <xf numFmtId="0" fontId="47" fillId="0" borderId="0" xfId="7" applyFont="1" applyFill="1"/>
    <xf numFmtId="0" fontId="41" fillId="0" borderId="0" xfId="7" applyFont="1" applyFill="1" applyAlignment="1">
      <alignment horizontal="center"/>
    </xf>
    <xf numFmtId="0" fontId="7" fillId="7" borderId="5" xfId="7" applyFont="1" applyFill="1" applyBorder="1" applyAlignment="1">
      <alignment horizontal="center" vertical="center"/>
    </xf>
    <xf numFmtId="0" fontId="24" fillId="0" borderId="0" xfId="7" applyAlignment="1">
      <alignment wrapText="1"/>
    </xf>
    <xf numFmtId="168" fontId="7" fillId="7" borderId="5" xfId="7" applyNumberFormat="1" applyFont="1" applyFill="1" applyBorder="1" applyAlignment="1">
      <alignment horizontal="center" vertical="center"/>
    </xf>
    <xf numFmtId="0" fontId="23" fillId="0" borderId="0" xfId="24" applyFont="1"/>
    <xf numFmtId="0" fontId="23" fillId="0" borderId="0" xfId="24" applyFont="1" applyFill="1"/>
    <xf numFmtId="0" fontId="48" fillId="5" borderId="0" xfId="24" applyFont="1" applyFill="1" applyAlignment="1">
      <alignment vertical="center"/>
    </xf>
    <xf numFmtId="0" fontId="50" fillId="0" borderId="0" xfId="24" applyFont="1" applyAlignment="1">
      <alignment vertical="center"/>
    </xf>
    <xf numFmtId="0" fontId="51" fillId="0" borderId="0" xfId="24" applyFont="1" applyAlignment="1">
      <alignment vertical="center"/>
    </xf>
    <xf numFmtId="0" fontId="52" fillId="0" borderId="0" xfId="24" applyFont="1" applyAlignment="1">
      <alignment vertical="center"/>
    </xf>
    <xf numFmtId="0" fontId="51" fillId="5" borderId="0" xfId="24" applyFont="1" applyFill="1" applyAlignment="1">
      <alignment vertical="center"/>
    </xf>
    <xf numFmtId="0" fontId="14" fillId="0" borderId="0" xfId="24" applyFont="1" applyAlignment="1">
      <alignment vertical="center"/>
    </xf>
    <xf numFmtId="0" fontId="53" fillId="0" borderId="0" xfId="24"/>
    <xf numFmtId="0" fontId="1" fillId="0" borderId="0" xfId="24" applyFont="1"/>
    <xf numFmtId="0" fontId="53" fillId="0" borderId="0" xfId="24" applyAlignment="1">
      <alignment horizontal="center"/>
    </xf>
    <xf numFmtId="0" fontId="53" fillId="0" borderId="0" xfId="24" applyAlignment="1">
      <alignment horizontal="right"/>
    </xf>
    <xf numFmtId="0" fontId="12" fillId="3" borderId="3" xfId="64" applyNumberFormat="1" applyFont="1" applyFill="1" applyBorder="1" applyAlignment="1">
      <alignment horizontal="center" vertical="center"/>
    </xf>
    <xf numFmtId="0" fontId="12" fillId="3" borderId="7" xfId="64" applyNumberFormat="1" applyFont="1" applyFill="1" applyBorder="1" applyAlignment="1">
      <alignment horizontal="center" vertical="center"/>
    </xf>
    <xf numFmtId="0" fontId="12" fillId="3" borderId="2" xfId="64" applyNumberFormat="1" applyFont="1" applyFill="1" applyBorder="1" applyAlignment="1">
      <alignment horizontal="center" vertical="center" textRotation="90"/>
    </xf>
    <xf numFmtId="3" fontId="12" fillId="3" borderId="6" xfId="64" applyNumberFormat="1" applyFont="1" applyFill="1" applyBorder="1" applyAlignment="1">
      <alignment horizontal="center" vertical="center" wrapText="1"/>
    </xf>
    <xf numFmtId="0" fontId="12" fillId="3" borderId="9" xfId="64" applyNumberFormat="1" applyFont="1" applyFill="1" applyBorder="1" applyAlignment="1">
      <alignment horizontal="center" vertical="center"/>
    </xf>
    <xf numFmtId="0" fontId="12" fillId="3" borderId="8" xfId="64" applyNumberFormat="1" applyFont="1" applyFill="1" applyBorder="1" applyAlignment="1">
      <alignment horizontal="center" vertical="center" textRotation="90"/>
    </xf>
    <xf numFmtId="0" fontId="1" fillId="0" borderId="8" xfId="64" applyNumberFormat="1" applyFont="1" applyFill="1" applyBorder="1" applyAlignment="1">
      <alignment horizontal="center" vertical="center"/>
    </xf>
    <xf numFmtId="0" fontId="54" fillId="0" borderId="5" xfId="24" applyFont="1" applyFill="1" applyBorder="1" applyAlignment="1">
      <alignment horizontal="center" vertical="center"/>
    </xf>
    <xf numFmtId="0" fontId="14" fillId="8" borderId="9" xfId="64" applyNumberFormat="1" applyFont="1" applyFill="1" applyBorder="1" applyAlignment="1">
      <alignment horizontal="center" vertical="center"/>
    </xf>
    <xf numFmtId="0" fontId="7" fillId="0" borderId="5" xfId="24" applyFont="1" applyFill="1" applyBorder="1" applyAlignment="1">
      <alignment horizontal="left" vertical="center"/>
    </xf>
    <xf numFmtId="0" fontId="55" fillId="5" borderId="5" xfId="24" applyFont="1" applyFill="1" applyBorder="1" applyAlignment="1">
      <alignment horizontal="center" vertical="center"/>
    </xf>
    <xf numFmtId="0" fontId="56" fillId="5" borderId="5" xfId="24" applyFont="1" applyFill="1" applyBorder="1" applyAlignment="1">
      <alignment horizontal="center" vertical="center"/>
    </xf>
    <xf numFmtId="1" fontId="41" fillId="0" borderId="5" xfId="24" applyNumberFormat="1" applyFont="1" applyFill="1" applyBorder="1" applyAlignment="1">
      <alignment horizontal="center" vertical="center" wrapText="1"/>
    </xf>
    <xf numFmtId="0" fontId="41" fillId="0" borderId="5" xfId="24" applyFont="1" applyFill="1" applyBorder="1" applyAlignment="1">
      <alignment vertical="center" wrapText="1"/>
    </xf>
    <xf numFmtId="49" fontId="41" fillId="0" borderId="5" xfId="24" applyNumberFormat="1" applyFont="1" applyFill="1" applyBorder="1" applyAlignment="1">
      <alignment horizontal="center" vertical="center"/>
    </xf>
    <xf numFmtId="0" fontId="41" fillId="0" borderId="5" xfId="24" applyFont="1" applyFill="1" applyBorder="1" applyAlignment="1">
      <alignment horizontal="center" vertical="center"/>
    </xf>
    <xf numFmtId="49" fontId="56" fillId="5" borderId="5" xfId="24" applyNumberFormat="1" applyFont="1" applyFill="1" applyBorder="1" applyAlignment="1">
      <alignment horizontal="center" vertical="center"/>
    </xf>
    <xf numFmtId="0" fontId="56" fillId="5" borderId="5" xfId="82" applyFont="1" applyFill="1" applyBorder="1" applyAlignment="1">
      <alignment vertical="center"/>
    </xf>
    <xf numFmtId="49" fontId="41" fillId="5" borderId="5" xfId="24" applyNumberFormat="1" applyFont="1" applyFill="1" applyBorder="1" applyAlignment="1">
      <alignment horizontal="center" vertical="center"/>
    </xf>
    <xf numFmtId="0" fontId="56" fillId="9" borderId="5" xfId="24" applyFont="1" applyFill="1" applyBorder="1" applyAlignment="1">
      <alignment horizontal="center" vertical="center"/>
    </xf>
    <xf numFmtId="0" fontId="57" fillId="9" borderId="5" xfId="24" applyFont="1" applyFill="1" applyBorder="1" applyAlignment="1">
      <alignment horizontal="center" vertical="center"/>
    </xf>
    <xf numFmtId="0" fontId="57" fillId="9" borderId="5" xfId="24" applyFont="1" applyFill="1" applyBorder="1" applyAlignment="1">
      <alignment horizontal="right" vertical="center"/>
    </xf>
    <xf numFmtId="0" fontId="58" fillId="9" borderId="5" xfId="24" applyFont="1" applyFill="1" applyBorder="1" applyAlignment="1">
      <alignment horizontal="center" vertical="center"/>
    </xf>
    <xf numFmtId="1" fontId="57" fillId="9" borderId="5" xfId="24" applyNumberFormat="1" applyFont="1" applyFill="1" applyBorder="1" applyAlignment="1">
      <alignment horizontal="right" vertical="center"/>
    </xf>
    <xf numFmtId="0" fontId="41" fillId="5" borderId="5" xfId="82" applyFont="1" applyFill="1" applyBorder="1" applyAlignment="1">
      <alignment vertical="center"/>
    </xf>
    <xf numFmtId="1" fontId="56" fillId="5" borderId="5" xfId="80" applyNumberFormat="1" applyFont="1" applyFill="1" applyBorder="1" applyAlignment="1">
      <alignment horizontal="center" vertical="center"/>
    </xf>
    <xf numFmtId="0" fontId="56" fillId="5" borderId="5" xfId="81" applyFont="1" applyFill="1" applyBorder="1" applyAlignment="1">
      <alignment vertical="center"/>
    </xf>
    <xf numFmtId="0" fontId="56" fillId="5" borderId="5" xfId="3" applyFont="1" applyFill="1" applyBorder="1" applyAlignment="1">
      <alignment vertical="center"/>
    </xf>
    <xf numFmtId="0" fontId="56" fillId="5" borderId="5" xfId="84" applyFont="1" applyFill="1" applyBorder="1" applyAlignment="1">
      <alignment vertical="center"/>
    </xf>
    <xf numFmtId="0" fontId="56" fillId="5" borderId="5" xfId="24" applyFont="1" applyFill="1" applyBorder="1" applyAlignment="1">
      <alignment horizontal="right" vertical="center"/>
    </xf>
    <xf numFmtId="0" fontId="26" fillId="0" borderId="5" xfId="24" applyFont="1" applyBorder="1" applyAlignment="1">
      <alignment vertical="center"/>
    </xf>
    <xf numFmtId="49" fontId="26" fillId="0" borderId="5" xfId="24" applyNumberFormat="1" applyFont="1" applyFill="1" applyBorder="1" applyAlignment="1">
      <alignment horizontal="right" vertical="center" wrapText="1"/>
    </xf>
    <xf numFmtId="0" fontId="1" fillId="0" borderId="0" xfId="69" applyFont="1" applyFill="1" applyAlignment="1">
      <alignment horizontal="left"/>
    </xf>
    <xf numFmtId="0" fontId="28" fillId="0" borderId="0" xfId="24" applyFont="1"/>
    <xf numFmtId="3" fontId="12" fillId="3" borderId="7" xfId="64" applyNumberFormat="1" applyFont="1" applyFill="1" applyBorder="1" applyAlignment="1">
      <alignment horizontal="center" vertical="center" wrapText="1"/>
    </xf>
    <xf numFmtId="3" fontId="12" fillId="3" borderId="0" xfId="64" applyNumberFormat="1" applyFont="1" applyFill="1" applyBorder="1" applyAlignment="1">
      <alignment horizontal="center" vertical="center" wrapText="1"/>
    </xf>
    <xf numFmtId="0" fontId="1" fillId="0" borderId="5" xfId="24" applyFont="1" applyFill="1" applyBorder="1" applyAlignment="1">
      <alignment horizontal="center" vertical="center"/>
    </xf>
    <xf numFmtId="1" fontId="57" fillId="5" borderId="5" xfId="24" applyNumberFormat="1" applyFont="1" applyFill="1" applyBorder="1" applyAlignment="1">
      <alignment horizontal="right" vertical="center"/>
    </xf>
    <xf numFmtId="0" fontId="41" fillId="0" borderId="5" xfId="24" applyFont="1" applyFill="1" applyBorder="1" applyAlignment="1">
      <alignment horizontal="right" vertical="center"/>
    </xf>
    <xf numFmtId="1" fontId="56" fillId="5" borderId="5" xfId="24" applyNumberFormat="1" applyFont="1" applyFill="1" applyBorder="1" applyAlignment="1">
      <alignment horizontal="right" vertical="center"/>
    </xf>
    <xf numFmtId="0" fontId="57" fillId="5" borderId="5" xfId="24" applyFont="1" applyFill="1" applyBorder="1" applyAlignment="1">
      <alignment horizontal="right" vertical="center"/>
    </xf>
    <xf numFmtId="3" fontId="12" fillId="3" borderId="2" xfId="74" applyNumberFormat="1" applyFont="1" applyFill="1" applyBorder="1" applyAlignment="1">
      <alignment vertical="center"/>
    </xf>
    <xf numFmtId="3" fontId="12" fillId="3" borderId="8" xfId="64" applyNumberFormat="1" applyFont="1" applyFill="1" applyBorder="1" applyAlignment="1">
      <alignment horizontal="center" vertical="center" wrapText="1"/>
    </xf>
    <xf numFmtId="0" fontId="1" fillId="0" borderId="5" xfId="24" applyFont="1" applyFill="1" applyBorder="1" applyAlignment="1">
      <alignment horizontal="right" vertical="center"/>
    </xf>
    <xf numFmtId="0" fontId="7" fillId="0" borderId="5" xfId="24" applyFont="1" applyFill="1" applyBorder="1" applyAlignment="1">
      <alignment horizontal="right" vertical="center"/>
    </xf>
    <xf numFmtId="0" fontId="57" fillId="5" borderId="5" xfId="24" applyNumberFormat="1" applyFont="1" applyFill="1" applyBorder="1" applyAlignment="1">
      <alignment horizontal="right" vertical="center"/>
    </xf>
    <xf numFmtId="3" fontId="56" fillId="0" borderId="5" xfId="24" applyNumberFormat="1" applyFont="1" applyFill="1" applyBorder="1" applyAlignment="1">
      <alignment horizontal="right" vertical="center"/>
    </xf>
    <xf numFmtId="1" fontId="56" fillId="5" borderId="5" xfId="24" applyNumberFormat="1" applyFont="1" applyFill="1" applyBorder="1" applyAlignment="1">
      <alignment vertical="center"/>
    </xf>
    <xf numFmtId="0" fontId="41" fillId="5" borderId="5" xfId="24" applyFont="1" applyFill="1" applyBorder="1" applyAlignment="1">
      <alignment horizontal="right" vertical="center"/>
    </xf>
    <xf numFmtId="0" fontId="56" fillId="5" borderId="4" xfId="24" applyFont="1" applyFill="1" applyBorder="1" applyAlignment="1">
      <alignment horizontal="right" vertical="center"/>
    </xf>
    <xf numFmtId="0" fontId="57" fillId="5" borderId="4" xfId="24" applyFont="1" applyFill="1" applyBorder="1" applyAlignment="1">
      <alignment horizontal="right" vertical="center"/>
    </xf>
    <xf numFmtId="0" fontId="12" fillId="3" borderId="3" xfId="24" applyFont="1" applyFill="1" applyBorder="1" applyAlignment="1">
      <alignment horizontal="center" vertical="center"/>
    </xf>
    <xf numFmtId="0" fontId="12" fillId="3" borderId="12" xfId="24" applyFont="1" applyFill="1" applyBorder="1" applyAlignment="1">
      <alignment horizontal="center" vertical="center"/>
    </xf>
    <xf numFmtId="0" fontId="12" fillId="3" borderId="7" xfId="24" applyFont="1" applyFill="1" applyBorder="1" applyAlignment="1">
      <alignment horizontal="center" vertical="center"/>
    </xf>
    <xf numFmtId="0" fontId="12" fillId="3" borderId="15" xfId="24" applyFont="1" applyFill="1" applyBorder="1" applyAlignment="1">
      <alignment horizontal="center" vertical="center"/>
    </xf>
    <xf numFmtId="3" fontId="12" fillId="3" borderId="3" xfId="74" applyNumberFormat="1" applyFont="1" applyFill="1" applyBorder="1" applyAlignment="1">
      <alignment vertical="center"/>
    </xf>
    <xf numFmtId="3" fontId="12" fillId="3" borderId="11" xfId="74" applyNumberFormat="1" applyFont="1" applyFill="1" applyBorder="1" applyAlignment="1">
      <alignment vertical="center"/>
    </xf>
    <xf numFmtId="3" fontId="12" fillId="3" borderId="9" xfId="64" applyNumberFormat="1" applyFont="1" applyFill="1" applyBorder="1" applyAlignment="1">
      <alignment horizontal="center" vertical="center" wrapText="1"/>
    </xf>
    <xf numFmtId="3" fontId="12" fillId="3" borderId="13" xfId="64" applyNumberFormat="1" applyFont="1" applyFill="1" applyBorder="1" applyAlignment="1">
      <alignment horizontal="center" vertical="center" wrapText="1"/>
    </xf>
    <xf numFmtId="0" fontId="12" fillId="3" borderId="9" xfId="24" applyFont="1" applyFill="1" applyBorder="1" applyAlignment="1">
      <alignment horizontal="center" vertical="center"/>
    </xf>
    <xf numFmtId="0" fontId="12" fillId="3" borderId="14" xfId="24" applyFont="1" applyFill="1" applyBorder="1" applyAlignment="1">
      <alignment horizontal="center" vertical="center"/>
    </xf>
    <xf numFmtId="0" fontId="7" fillId="0" borderId="5" xfId="24" applyFont="1" applyFill="1" applyBorder="1" applyAlignment="1">
      <alignment horizontal="center" vertical="center"/>
    </xf>
    <xf numFmtId="1" fontId="57" fillId="0" borderId="5" xfId="24" applyNumberFormat="1" applyFont="1" applyFill="1" applyBorder="1" applyAlignment="1">
      <alignment horizontal="right" vertical="center"/>
    </xf>
    <xf numFmtId="165" fontId="56" fillId="0" borderId="5" xfId="24" applyNumberFormat="1" applyFont="1" applyFill="1" applyBorder="1" applyAlignment="1">
      <alignment horizontal="right" vertical="center"/>
    </xf>
    <xf numFmtId="165" fontId="57" fillId="9" borderId="5" xfId="24" applyNumberFormat="1" applyFont="1" applyFill="1" applyBorder="1" applyAlignment="1">
      <alignment horizontal="right" vertical="center"/>
    </xf>
    <xf numFmtId="0" fontId="56" fillId="9" borderId="5" xfId="24" applyFont="1" applyFill="1" applyBorder="1" applyAlignment="1">
      <alignment horizontal="right" vertical="center"/>
    </xf>
    <xf numFmtId="0" fontId="23" fillId="0" borderId="0" xfId="24" applyFont="1" applyAlignment="1">
      <alignment vertical="center"/>
    </xf>
    <xf numFmtId="1" fontId="56" fillId="0" borderId="5" xfId="24" applyNumberFormat="1" applyFont="1" applyFill="1" applyBorder="1" applyAlignment="1">
      <alignment horizontal="right" vertical="center"/>
    </xf>
    <xf numFmtId="0" fontId="56" fillId="0" borderId="5" xfId="24" applyFont="1" applyFill="1" applyBorder="1" applyAlignment="1">
      <alignment horizontal="right" vertical="center"/>
    </xf>
    <xf numFmtId="0" fontId="57" fillId="9" borderId="5" xfId="24" applyNumberFormat="1" applyFont="1" applyFill="1" applyBorder="1" applyAlignment="1">
      <alignment horizontal="right" vertical="center"/>
    </xf>
    <xf numFmtId="169" fontId="57" fillId="9" borderId="5" xfId="24" applyNumberFormat="1" applyFont="1" applyFill="1" applyBorder="1" applyAlignment="1">
      <alignment horizontal="right" vertical="center"/>
    </xf>
    <xf numFmtId="0" fontId="59" fillId="0" borderId="5" xfId="24" applyNumberFormat="1" applyFont="1" applyFill="1" applyBorder="1" applyAlignment="1">
      <alignment horizontal="right" vertical="center"/>
    </xf>
    <xf numFmtId="169" fontId="56" fillId="0" borderId="5" xfId="24" applyNumberFormat="1" applyFont="1" applyFill="1" applyBorder="1" applyAlignment="1">
      <alignment horizontal="right" vertical="center"/>
    </xf>
    <xf numFmtId="0" fontId="56" fillId="0" borderId="5" xfId="24" applyNumberFormat="1" applyFont="1" applyFill="1" applyBorder="1" applyAlignment="1">
      <alignment horizontal="right" vertical="center"/>
    </xf>
    <xf numFmtId="49" fontId="57" fillId="9" borderId="5" xfId="24" applyNumberFormat="1" applyFont="1" applyFill="1" applyBorder="1" applyAlignment="1">
      <alignment horizontal="right" vertical="center"/>
    </xf>
    <xf numFmtId="0" fontId="60" fillId="0" borderId="0" xfId="24" applyFont="1"/>
    <xf numFmtId="0" fontId="23" fillId="0" borderId="0" xfId="25" applyFont="1"/>
    <xf numFmtId="0" fontId="23" fillId="0" borderId="0" xfId="25" applyFont="1" applyFill="1"/>
    <xf numFmtId="0" fontId="49" fillId="0" borderId="0" xfId="25" applyFont="1" applyAlignment="1">
      <alignment vertical="center"/>
    </xf>
    <xf numFmtId="0" fontId="53" fillId="10" borderId="0" xfId="25" applyFill="1"/>
    <xf numFmtId="0" fontId="53" fillId="0" borderId="0" xfId="25"/>
    <xf numFmtId="0" fontId="1" fillId="0" borderId="0" xfId="25" applyFont="1"/>
    <xf numFmtId="0" fontId="53" fillId="0" borderId="0" xfId="25" applyAlignment="1">
      <alignment horizontal="center"/>
    </xf>
    <xf numFmtId="0" fontId="53" fillId="0" borderId="0" xfId="25" applyAlignment="1">
      <alignment horizontal="right"/>
    </xf>
    <xf numFmtId="0" fontId="54" fillId="0" borderId="5" xfId="25" applyFont="1" applyFill="1" applyBorder="1" applyAlignment="1">
      <alignment horizontal="center" vertical="center"/>
    </xf>
    <xf numFmtId="0" fontId="7" fillId="0" borderId="5" xfId="25" applyFont="1" applyFill="1" applyBorder="1" applyAlignment="1">
      <alignment horizontal="center" vertical="center"/>
    </xf>
    <xf numFmtId="0" fontId="6" fillId="5" borderId="5" xfId="64" applyNumberFormat="1" applyFont="1" applyFill="1" applyBorder="1" applyAlignment="1">
      <alignment horizontal="center" vertical="center"/>
    </xf>
    <xf numFmtId="0" fontId="13" fillId="5" borderId="5" xfId="64" applyNumberFormat="1" applyFont="1" applyFill="1" applyBorder="1" applyAlignment="1">
      <alignment horizontal="center" vertical="center" wrapText="1"/>
    </xf>
    <xf numFmtId="0" fontId="7" fillId="3" borderId="5" xfId="25" applyFont="1" applyFill="1" applyBorder="1" applyAlignment="1">
      <alignment horizontal="center" vertical="center"/>
    </xf>
    <xf numFmtId="1" fontId="7" fillId="3" borderId="5" xfId="25" applyNumberFormat="1" applyFont="1" applyFill="1" applyBorder="1" applyAlignment="1" applyProtection="1">
      <alignment horizontal="center" vertical="center"/>
    </xf>
    <xf numFmtId="0" fontId="7" fillId="0" borderId="5" xfId="8" applyFont="1" applyFill="1" applyBorder="1" applyAlignment="1">
      <alignment horizontal="left" vertical="center"/>
    </xf>
    <xf numFmtId="49" fontId="7" fillId="0" borderId="5" xfId="25" applyNumberFormat="1" applyFont="1" applyFill="1" applyBorder="1" applyAlignment="1">
      <alignment horizontal="center" vertical="center"/>
    </xf>
    <xf numFmtId="3" fontId="7" fillId="3" borderId="5" xfId="25" applyNumberFormat="1" applyFont="1" applyFill="1" applyBorder="1" applyAlignment="1">
      <alignment horizontal="right" vertical="center"/>
    </xf>
    <xf numFmtId="0" fontId="31" fillId="0" borderId="5" xfId="25" applyFont="1" applyFill="1" applyBorder="1" applyAlignment="1">
      <alignment horizontal="center" vertical="center"/>
    </xf>
    <xf numFmtId="49" fontId="31" fillId="0" borderId="5" xfId="25" applyNumberFormat="1" applyFont="1" applyFill="1" applyBorder="1" applyAlignment="1">
      <alignment horizontal="center" vertical="center"/>
    </xf>
    <xf numFmtId="49" fontId="31" fillId="0" borderId="5" xfId="25" applyNumberFormat="1" applyFont="1" applyFill="1" applyBorder="1" applyAlignment="1">
      <alignment horizontal="left" wrapText="1"/>
    </xf>
    <xf numFmtId="0" fontId="31" fillId="0" borderId="5" xfId="25" applyNumberFormat="1" applyFont="1" applyFill="1" applyBorder="1" applyAlignment="1">
      <alignment horizontal="center" vertical="center"/>
    </xf>
    <xf numFmtId="1" fontId="32" fillId="0" borderId="5" xfId="25" applyNumberFormat="1" applyFont="1" applyFill="1" applyBorder="1" applyAlignment="1">
      <alignment horizontal="right" vertical="center"/>
    </xf>
    <xf numFmtId="0" fontId="31" fillId="9" borderId="5" xfId="25" applyFont="1" applyFill="1" applyBorder="1" applyAlignment="1">
      <alignment horizontal="center" vertical="center"/>
    </xf>
    <xf numFmtId="0" fontId="61" fillId="9" borderId="5" xfId="25" applyFont="1" applyFill="1" applyBorder="1" applyAlignment="1">
      <alignment horizontal="center" vertical="center"/>
    </xf>
    <xf numFmtId="0" fontId="32" fillId="9" borderId="5" xfId="25" applyFont="1" applyFill="1" applyBorder="1" applyAlignment="1">
      <alignment horizontal="right" vertical="center"/>
    </xf>
    <xf numFmtId="1" fontId="32" fillId="9" borderId="5" xfId="25" applyNumberFormat="1" applyFont="1" applyFill="1" applyBorder="1" applyAlignment="1">
      <alignment horizontal="right" vertical="center"/>
    </xf>
    <xf numFmtId="1" fontId="1" fillId="5" borderId="5" xfId="80" applyNumberFormat="1" applyFont="1" applyFill="1" applyBorder="1" applyAlignment="1">
      <alignment horizontal="center" vertical="center"/>
    </xf>
    <xf numFmtId="49" fontId="1" fillId="5" borderId="5" xfId="25" applyNumberFormat="1" applyFont="1" applyFill="1" applyBorder="1" applyAlignment="1">
      <alignment vertical="center" wrapText="1"/>
    </xf>
    <xf numFmtId="0" fontId="31" fillId="5" borderId="5" xfId="25" applyFont="1" applyFill="1" applyBorder="1" applyAlignment="1">
      <alignment horizontal="center" vertical="center"/>
    </xf>
    <xf numFmtId="49" fontId="31" fillId="5" borderId="5" xfId="25" applyNumberFormat="1" applyFont="1" applyFill="1" applyBorder="1" applyAlignment="1">
      <alignment horizontal="center" vertical="center"/>
    </xf>
    <xf numFmtId="0" fontId="31" fillId="0" borderId="5" xfId="25" applyFont="1" applyFill="1" applyBorder="1" applyAlignment="1">
      <alignment horizontal="right" vertical="center"/>
    </xf>
    <xf numFmtId="0" fontId="7" fillId="10" borderId="5" xfId="25" applyFont="1" applyFill="1" applyBorder="1" applyAlignment="1">
      <alignment vertical="center"/>
    </xf>
    <xf numFmtId="49" fontId="7" fillId="10" borderId="5" xfId="25" applyNumberFormat="1" applyFont="1" applyFill="1" applyBorder="1" applyAlignment="1">
      <alignment horizontal="right" vertical="center" wrapText="1"/>
    </xf>
    <xf numFmtId="0" fontId="7" fillId="10" borderId="5" xfId="25" applyFont="1" applyFill="1" applyBorder="1" applyAlignment="1">
      <alignment horizontal="right" vertical="center"/>
    </xf>
    <xf numFmtId="0" fontId="28" fillId="0" borderId="0" xfId="25" applyFont="1"/>
    <xf numFmtId="0" fontId="1" fillId="0" borderId="5" xfId="25" applyFont="1" applyFill="1" applyBorder="1" applyAlignment="1">
      <alignment horizontal="center" vertical="center"/>
    </xf>
    <xf numFmtId="0" fontId="1" fillId="0" borderId="5" xfId="25" applyFont="1" applyFill="1" applyBorder="1" applyAlignment="1">
      <alignment horizontal="right" vertical="center"/>
    </xf>
    <xf numFmtId="0" fontId="7" fillId="0" borderId="5" xfId="25" applyFont="1" applyFill="1" applyBorder="1" applyAlignment="1">
      <alignment horizontal="right" vertical="center"/>
    </xf>
    <xf numFmtId="3" fontId="31" fillId="0" borderId="5" xfId="25" applyNumberFormat="1" applyFont="1" applyFill="1" applyBorder="1" applyAlignment="1">
      <alignment horizontal="right" vertical="center"/>
    </xf>
    <xf numFmtId="0" fontId="31" fillId="0" borderId="5" xfId="25" applyNumberFormat="1" applyFont="1" applyFill="1" applyBorder="1" applyAlignment="1">
      <alignment horizontal="right" vertical="center"/>
    </xf>
    <xf numFmtId="0" fontId="32" fillId="0" borderId="5" xfId="25" applyFont="1" applyFill="1" applyBorder="1" applyAlignment="1">
      <alignment horizontal="right" vertical="center"/>
    </xf>
    <xf numFmtId="0" fontId="31" fillId="9" borderId="5" xfId="25" applyFont="1" applyFill="1" applyBorder="1" applyAlignment="1">
      <alignment horizontal="right" vertical="center"/>
    </xf>
    <xf numFmtId="0" fontId="32" fillId="9" borderId="5" xfId="25" applyNumberFormat="1" applyFont="1" applyFill="1" applyBorder="1" applyAlignment="1">
      <alignment horizontal="right" vertical="center"/>
    </xf>
    <xf numFmtId="3" fontId="32" fillId="9" borderId="5" xfId="25" applyNumberFormat="1" applyFont="1" applyFill="1" applyBorder="1" applyAlignment="1">
      <alignment horizontal="right" vertical="center"/>
    </xf>
    <xf numFmtId="0" fontId="61" fillId="0" borderId="5" xfId="25" applyFont="1" applyFill="1" applyBorder="1" applyAlignment="1">
      <alignment horizontal="right" vertical="center"/>
    </xf>
    <xf numFmtId="0" fontId="31" fillId="0" borderId="5" xfId="8" applyFont="1" applyFill="1" applyBorder="1" applyAlignment="1">
      <alignment horizontal="right" vertical="center"/>
    </xf>
    <xf numFmtId="0" fontId="31" fillId="5" borderId="5" xfId="25" applyFont="1" applyFill="1" applyBorder="1" applyAlignment="1">
      <alignment horizontal="right" vertical="center"/>
    </xf>
    <xf numFmtId="0" fontId="32" fillId="5" borderId="5" xfId="25" applyNumberFormat="1" applyFont="1" applyFill="1" applyBorder="1" applyAlignment="1">
      <alignment horizontal="right" vertical="center"/>
    </xf>
    <xf numFmtId="0" fontId="12" fillId="3" borderId="3" xfId="25" applyFont="1" applyFill="1" applyBorder="1" applyAlignment="1">
      <alignment horizontal="center" vertical="center"/>
    </xf>
    <xf numFmtId="0" fontId="12" fillId="3" borderId="12" xfId="25" applyFont="1" applyFill="1" applyBorder="1" applyAlignment="1">
      <alignment horizontal="center" vertical="center"/>
    </xf>
    <xf numFmtId="0" fontId="12" fillId="3" borderId="7" xfId="25" applyFont="1" applyFill="1" applyBorder="1" applyAlignment="1">
      <alignment horizontal="center" vertical="center"/>
    </xf>
    <xf numFmtId="0" fontId="12" fillId="3" borderId="15" xfId="25" applyFont="1" applyFill="1" applyBorder="1" applyAlignment="1">
      <alignment horizontal="center" vertical="center"/>
    </xf>
    <xf numFmtId="0" fontId="12" fillId="3" borderId="9" xfId="25" applyFont="1" applyFill="1" applyBorder="1" applyAlignment="1">
      <alignment horizontal="center" vertical="center"/>
    </xf>
    <xf numFmtId="0" fontId="12" fillId="3" borderId="14" xfId="25" applyFont="1" applyFill="1" applyBorder="1" applyAlignment="1">
      <alignment horizontal="center" vertical="center"/>
    </xf>
    <xf numFmtId="1" fontId="31" fillId="0" borderId="5" xfId="25" applyNumberFormat="1" applyFont="1" applyBorder="1" applyAlignment="1">
      <alignment horizontal="right" vertical="center"/>
    </xf>
    <xf numFmtId="165" fontId="32" fillId="0" borderId="5" xfId="25" applyNumberFormat="1" applyFont="1" applyFill="1" applyBorder="1" applyAlignment="1">
      <alignment horizontal="right" vertical="center"/>
    </xf>
    <xf numFmtId="165" fontId="31" fillId="0" borderId="5" xfId="25" applyNumberFormat="1" applyFont="1" applyFill="1" applyBorder="1" applyAlignment="1">
      <alignment horizontal="right" vertical="center"/>
    </xf>
    <xf numFmtId="1" fontId="31" fillId="0" borderId="5" xfId="25" applyNumberFormat="1" applyFont="1" applyFill="1" applyBorder="1" applyAlignment="1">
      <alignment horizontal="right" vertical="center"/>
    </xf>
    <xf numFmtId="165" fontId="32" fillId="9" borderId="5" xfId="25" applyNumberFormat="1" applyFont="1" applyFill="1" applyBorder="1" applyAlignment="1">
      <alignment horizontal="right" vertical="center"/>
    </xf>
    <xf numFmtId="168" fontId="31" fillId="0" borderId="5" xfId="25" applyNumberFormat="1" applyFont="1" applyFill="1" applyBorder="1" applyAlignment="1">
      <alignment horizontal="right" vertical="center"/>
    </xf>
    <xf numFmtId="170" fontId="31" fillId="0" borderId="5" xfId="25" applyNumberFormat="1" applyFont="1" applyFill="1" applyBorder="1" applyAlignment="1">
      <alignment horizontal="right" vertical="center"/>
    </xf>
    <xf numFmtId="168" fontId="32" fillId="9" borderId="5" xfId="25" applyNumberFormat="1" applyFont="1" applyFill="1" applyBorder="1" applyAlignment="1">
      <alignment horizontal="right" vertical="center"/>
    </xf>
    <xf numFmtId="170" fontId="32" fillId="9" borderId="5" xfId="25" applyNumberFormat="1" applyFont="1" applyFill="1" applyBorder="1" applyAlignment="1">
      <alignment horizontal="right" vertical="center"/>
    </xf>
    <xf numFmtId="165" fontId="7" fillId="10" borderId="5" xfId="25" applyNumberFormat="1" applyFont="1" applyFill="1" applyBorder="1" applyAlignment="1">
      <alignment horizontal="right" vertical="center"/>
    </xf>
    <xf numFmtId="0" fontId="7" fillId="10" borderId="5" xfId="25" applyNumberFormat="1" applyFont="1" applyFill="1" applyBorder="1" applyAlignment="1">
      <alignment horizontal="right" vertical="center"/>
    </xf>
    <xf numFmtId="0" fontId="23" fillId="0" borderId="0" xfId="25" applyFont="1" applyAlignment="1">
      <alignment vertical="center"/>
    </xf>
    <xf numFmtId="0" fontId="7" fillId="3" borderId="5" xfId="25" applyFont="1" applyFill="1" applyBorder="1" applyAlignment="1">
      <alignment horizontal="right" vertical="center"/>
    </xf>
    <xf numFmtId="3" fontId="34" fillId="3" borderId="0" xfId="25" applyNumberFormat="1" applyFont="1" applyFill="1" applyBorder="1" applyAlignment="1">
      <alignment horizontal="right" vertical="center"/>
    </xf>
    <xf numFmtId="49" fontId="31" fillId="0" borderId="5" xfId="25" applyNumberFormat="1" applyFont="1" applyFill="1" applyBorder="1" applyAlignment="1">
      <alignment horizontal="right" vertical="center"/>
    </xf>
    <xf numFmtId="0" fontId="37" fillId="0" borderId="5" xfId="25" applyFont="1" applyFill="1" applyBorder="1" applyAlignment="1">
      <alignment horizontal="center" vertical="center"/>
    </xf>
    <xf numFmtId="49" fontId="32" fillId="9" borderId="5" xfId="25" applyNumberFormat="1" applyFont="1" applyFill="1" applyBorder="1" applyAlignment="1">
      <alignment horizontal="right" vertical="center"/>
    </xf>
    <xf numFmtId="0" fontId="37" fillId="9" borderId="5" xfId="25" applyFont="1" applyFill="1" applyBorder="1" applyAlignment="1">
      <alignment horizontal="center" vertical="center"/>
    </xf>
    <xf numFmtId="0" fontId="31" fillId="3" borderId="5" xfId="73" applyNumberFormat="1" applyFont="1" applyFill="1" applyBorder="1" applyAlignment="1">
      <alignment horizontal="right" vertical="center" wrapText="1"/>
    </xf>
    <xf numFmtId="0" fontId="31" fillId="3" borderId="5" xfId="76" applyFont="1" applyFill="1" applyBorder="1" applyAlignment="1">
      <alignment horizontal="right" vertical="center"/>
    </xf>
    <xf numFmtId="0" fontId="31" fillId="3" borderId="5" xfId="34" applyFont="1" applyFill="1" applyBorder="1" applyAlignment="1">
      <alignment horizontal="right" vertical="center"/>
    </xf>
    <xf numFmtId="0" fontId="32" fillId="9" borderId="5" xfId="73" applyNumberFormat="1" applyFont="1" applyFill="1" applyBorder="1" applyAlignment="1">
      <alignment horizontal="right" vertical="center" wrapText="1"/>
    </xf>
    <xf numFmtId="0" fontId="32" fillId="9" borderId="5" xfId="76" applyFont="1" applyFill="1" applyBorder="1" applyAlignment="1">
      <alignment horizontal="right" vertical="center"/>
    </xf>
    <xf numFmtId="0" fontId="32" fillId="9" borderId="5" xfId="34" applyFont="1" applyFill="1" applyBorder="1" applyAlignment="1">
      <alignment horizontal="right" vertical="center"/>
    </xf>
    <xf numFmtId="169" fontId="7" fillId="10" borderId="5" xfId="25" applyNumberFormat="1" applyFont="1" applyFill="1" applyBorder="1" applyAlignment="1">
      <alignment horizontal="right" vertical="center"/>
    </xf>
    <xf numFmtId="0" fontId="34" fillId="10" borderId="0" xfId="25" applyFont="1" applyFill="1" applyAlignment="1">
      <alignment vertical="center"/>
    </xf>
    <xf numFmtId="0" fontId="60" fillId="0" borderId="0" xfId="25" applyFont="1"/>
    <xf numFmtId="0" fontId="28" fillId="0" borderId="0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/>
    <xf numFmtId="0" fontId="28" fillId="1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1" fontId="28" fillId="0" borderId="0" xfId="0" applyNumberFormat="1" applyFont="1" applyFill="1" applyBorder="1" applyAlignment="1"/>
    <xf numFmtId="169" fontId="2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/>
    <xf numFmtId="2" fontId="28" fillId="0" borderId="0" xfId="0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textRotation="90" wrapText="1"/>
    </xf>
    <xf numFmtId="0" fontId="62" fillId="0" borderId="5" xfId="64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5" xfId="0" applyFont="1" applyFill="1" applyBorder="1" applyAlignment="1"/>
    <xf numFmtId="0" fontId="28" fillId="11" borderId="5" xfId="0" applyFont="1" applyFill="1" applyBorder="1" applyAlignment="1">
      <alignment horizontal="center" vertical="center" wrapText="1"/>
    </xf>
    <xf numFmtId="0" fontId="34" fillId="11" borderId="5" xfId="75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center" vertical="center" textRotation="90" wrapText="1"/>
    </xf>
    <xf numFmtId="0" fontId="28" fillId="5" borderId="5" xfId="0" applyFont="1" applyFill="1" applyBorder="1" applyAlignment="1">
      <alignment horizontal="center"/>
    </xf>
    <xf numFmtId="0" fontId="34" fillId="5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vertical="center" wrapText="1"/>
    </xf>
    <xf numFmtId="0" fontId="28" fillId="5" borderId="5" xfId="0" applyFont="1" applyFill="1" applyBorder="1" applyAlignment="1"/>
    <xf numFmtId="0" fontId="33" fillId="5" borderId="5" xfId="0" applyNumberFormat="1" applyFont="1" applyFill="1" applyBorder="1" applyAlignment="1" applyProtection="1">
      <alignment horizontal="center" vertical="center"/>
    </xf>
    <xf numFmtId="1" fontId="33" fillId="5" borderId="5" xfId="0" applyNumberFormat="1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left" vertical="center" wrapText="1"/>
    </xf>
    <xf numFmtId="0" fontId="33" fillId="5" borderId="5" xfId="0" applyNumberFormat="1" applyFont="1" applyFill="1" applyBorder="1" applyAlignment="1" applyProtection="1">
      <alignment horizontal="left" vertical="center"/>
    </xf>
    <xf numFmtId="0" fontId="33" fillId="5" borderId="5" xfId="0" applyFont="1" applyFill="1" applyBorder="1" applyAlignment="1">
      <alignment horizontal="center" vertical="center"/>
    </xf>
    <xf numFmtId="49" fontId="33" fillId="5" borderId="5" xfId="0" applyNumberFormat="1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vertical="center" wrapText="1"/>
    </xf>
    <xf numFmtId="1" fontId="33" fillId="5" borderId="5" xfId="0" applyNumberFormat="1" applyFont="1" applyFill="1" applyBorder="1" applyAlignment="1">
      <alignment horizontal="center"/>
    </xf>
    <xf numFmtId="0" fontId="33" fillId="5" borderId="5" xfId="0" applyFont="1" applyFill="1" applyBorder="1" applyAlignment="1">
      <alignment vertical="center"/>
    </xf>
    <xf numFmtId="0" fontId="33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63" fillId="5" borderId="5" xfId="0" applyFont="1" applyFill="1" applyBorder="1" applyAlignment="1">
      <alignment horizontal="left" vertical="center"/>
    </xf>
    <xf numFmtId="49" fontId="31" fillId="5" borderId="5" xfId="0" applyNumberFormat="1" applyFont="1" applyFill="1" applyBorder="1" applyAlignment="1">
      <alignment horizontal="center" vertical="center"/>
    </xf>
    <xf numFmtId="0" fontId="63" fillId="5" borderId="5" xfId="0" applyFont="1" applyFill="1" applyBorder="1" applyAlignment="1">
      <alignment vertical="center"/>
    </xf>
    <xf numFmtId="0" fontId="28" fillId="10" borderId="5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right" vertical="center" wrapText="1"/>
    </xf>
    <xf numFmtId="0" fontId="28" fillId="10" borderId="5" xfId="0" applyFont="1" applyFill="1" applyBorder="1" applyAlignment="1">
      <alignment vertical="center" wrapText="1"/>
    </xf>
    <xf numFmtId="0" fontId="28" fillId="10" borderId="5" xfId="0" applyFont="1" applyFill="1" applyBorder="1" applyAlignment="1"/>
    <xf numFmtId="0" fontId="28" fillId="0" borderId="5" xfId="0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1" fontId="28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Fill="1" applyBorder="1" applyAlignment="1">
      <alignment horizontal="center" vertical="center"/>
    </xf>
    <xf numFmtId="1" fontId="28" fillId="0" borderId="5" xfId="0" applyNumberFormat="1" applyFont="1" applyFill="1" applyBorder="1" applyAlignment="1">
      <alignment horizontal="center"/>
    </xf>
    <xf numFmtId="1" fontId="28" fillId="11" borderId="5" xfId="0" applyNumberFormat="1" applyFont="1" applyFill="1" applyBorder="1" applyAlignment="1">
      <alignment horizontal="center" vertical="center"/>
    </xf>
    <xf numFmtId="1" fontId="28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1" fontId="28" fillId="5" borderId="5" xfId="0" applyNumberFormat="1" applyFont="1" applyFill="1" applyBorder="1" applyAlignment="1">
      <alignment horizontal="center" vertical="center"/>
    </xf>
    <xf numFmtId="1" fontId="28" fillId="10" borderId="5" xfId="0" applyNumberFormat="1" applyFont="1" applyFill="1" applyBorder="1" applyAlignment="1">
      <alignment horizontal="center"/>
    </xf>
    <xf numFmtId="2" fontId="28" fillId="0" borderId="5" xfId="0" applyNumberFormat="1" applyFont="1" applyFill="1" applyBorder="1" applyAlignment="1">
      <alignment horizontal="center" vertical="center" textRotation="90" wrapText="1"/>
    </xf>
    <xf numFmtId="169" fontId="28" fillId="0" borderId="5" xfId="0" applyNumberFormat="1" applyFont="1" applyFill="1" applyBorder="1" applyAlignment="1">
      <alignment horizontal="center" vertical="center" wrapText="1"/>
    </xf>
    <xf numFmtId="169" fontId="28" fillId="0" borderId="5" xfId="0" applyNumberFormat="1" applyFont="1" applyFill="1" applyBorder="1" applyAlignment="1">
      <alignment horizontal="center"/>
    </xf>
    <xf numFmtId="2" fontId="28" fillId="0" borderId="5" xfId="0" applyNumberFormat="1" applyFont="1" applyFill="1" applyBorder="1" applyAlignment="1"/>
    <xf numFmtId="2" fontId="28" fillId="5" borderId="5" xfId="0" applyNumberFormat="1" applyFont="1" applyFill="1" applyBorder="1" applyAlignment="1"/>
    <xf numFmtId="2" fontId="28" fillId="5" borderId="5" xfId="0" applyNumberFormat="1" applyFont="1" applyFill="1" applyBorder="1" applyAlignment="1">
      <alignment horizontal="center" vertical="center"/>
    </xf>
    <xf numFmtId="169" fontId="28" fillId="11" borderId="5" xfId="0" applyNumberFormat="1" applyFont="1" applyFill="1" applyBorder="1" applyAlignment="1">
      <alignment horizontal="center" vertical="center" wrapText="1"/>
    </xf>
    <xf numFmtId="2" fontId="28" fillId="11" borderId="5" xfId="0" applyNumberFormat="1" applyFont="1" applyFill="1" applyBorder="1" applyAlignment="1">
      <alignment horizontal="center" vertical="center" textRotation="90" wrapText="1"/>
    </xf>
    <xf numFmtId="169" fontId="28" fillId="5" borderId="5" xfId="0" applyNumberFormat="1" applyFont="1" applyFill="1" applyBorder="1" applyAlignment="1">
      <alignment horizontal="center"/>
    </xf>
    <xf numFmtId="169" fontId="33" fillId="5" borderId="5" xfId="0" applyNumberFormat="1" applyFont="1" applyFill="1" applyBorder="1" applyAlignment="1">
      <alignment horizontal="right" vertical="center"/>
    </xf>
    <xf numFmtId="169" fontId="33" fillId="5" borderId="5" xfId="0" applyNumberFormat="1" applyFont="1" applyFill="1" applyBorder="1" applyAlignment="1">
      <alignment horizontal="center" vertical="center"/>
    </xf>
    <xf numFmtId="169" fontId="1" fillId="5" borderId="5" xfId="0" applyNumberFormat="1" applyFont="1" applyFill="1" applyBorder="1" applyAlignment="1">
      <alignment horizontal="right" vertical="center"/>
    </xf>
    <xf numFmtId="2" fontId="1" fillId="5" borderId="5" xfId="0" applyNumberFormat="1" applyFont="1" applyFill="1" applyBorder="1" applyAlignment="1">
      <alignment horizontal="center" vertical="center" wrapText="1"/>
    </xf>
    <xf numFmtId="169" fontId="1" fillId="5" borderId="5" xfId="0" applyNumberFormat="1" applyFont="1" applyFill="1" applyBorder="1" applyAlignment="1">
      <alignment horizontal="center" vertical="center"/>
    </xf>
    <xf numFmtId="2" fontId="28" fillId="5" borderId="5" xfId="0" applyNumberFormat="1" applyFont="1" applyFill="1" applyBorder="1" applyAlignment="1">
      <alignment horizontal="right" vertical="center"/>
    </xf>
    <xf numFmtId="169" fontId="35" fillId="10" borderId="5" xfId="0" applyNumberFormat="1" applyFont="1" applyFill="1" applyBorder="1" applyAlignment="1">
      <alignment horizontal="center"/>
    </xf>
    <xf numFmtId="2" fontId="28" fillId="10" borderId="5" xfId="0" applyNumberFormat="1" applyFont="1" applyFill="1" applyBorder="1" applyAlignment="1"/>
    <xf numFmtId="2" fontId="28" fillId="10" borderId="5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/>
    </xf>
    <xf numFmtId="2" fontId="28" fillId="5" borderId="5" xfId="0" applyNumberFormat="1" applyFont="1" applyFill="1" applyBorder="1" applyAlignment="1">
      <alignment horizontal="center"/>
    </xf>
    <xf numFmtId="0" fontId="33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wrapText="1"/>
    </xf>
    <xf numFmtId="2" fontId="1" fillId="5" borderId="5" xfId="0" applyNumberFormat="1" applyFont="1" applyFill="1" applyBorder="1" applyAlignment="1">
      <alignment horizontal="center" vertical="center"/>
    </xf>
    <xf numFmtId="2" fontId="28" fillId="10" borderId="5" xfId="0" applyNumberFormat="1" applyFont="1" applyFill="1" applyBorder="1" applyAlignment="1">
      <alignment horizontal="center"/>
    </xf>
    <xf numFmtId="0" fontId="28" fillId="12" borderId="0" xfId="0" applyFont="1" applyFill="1" applyBorder="1" applyAlignment="1"/>
    <xf numFmtId="0" fontId="34" fillId="0" borderId="0" xfId="0" applyFont="1" applyFill="1" applyBorder="1" applyAlignment="1"/>
    <xf numFmtId="0" fontId="34" fillId="5" borderId="5" xfId="0" applyFont="1" applyFill="1" applyBorder="1" applyAlignment="1">
      <alignment horizontal="center"/>
    </xf>
    <xf numFmtId="0" fontId="34" fillId="5" borderId="5" xfId="0" applyFont="1" applyFill="1" applyBorder="1" applyAlignment="1"/>
    <xf numFmtId="0" fontId="33" fillId="0" borderId="5" xfId="0" applyNumberFormat="1" applyFont="1" applyFill="1" applyBorder="1" applyAlignment="1" applyProtection="1">
      <alignment horizont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left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64" fillId="0" borderId="5" xfId="0" applyNumberFormat="1" applyFont="1" applyFill="1" applyBorder="1" applyAlignment="1" applyProtection="1">
      <alignment horizontal="left" vertical="top"/>
    </xf>
    <xf numFmtId="0" fontId="64" fillId="0" borderId="0" xfId="0" applyNumberFormat="1" applyFont="1" applyFill="1" applyBorder="1" applyAlignment="1" applyProtection="1">
      <alignment vertical="top"/>
    </xf>
    <xf numFmtId="0" fontId="34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right"/>
    </xf>
    <xf numFmtId="0" fontId="34" fillId="0" borderId="5" xfId="0" applyFont="1" applyFill="1" applyBorder="1" applyAlignment="1"/>
    <xf numFmtId="0" fontId="34" fillId="6" borderId="5" xfId="0" applyFont="1" applyFill="1" applyBorder="1" applyAlignment="1">
      <alignment horizontal="left" vertical="center" wrapText="1"/>
    </xf>
    <xf numFmtId="0" fontId="1" fillId="0" borderId="5" xfId="78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65" fillId="0" borderId="5" xfId="31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right"/>
    </xf>
    <xf numFmtId="1" fontId="34" fillId="5" borderId="5" xfId="0" applyNumberFormat="1" applyFont="1" applyFill="1" applyBorder="1" applyAlignment="1"/>
    <xf numFmtId="0" fontId="33" fillId="0" borderId="5" xfId="0" applyNumberFormat="1" applyFont="1" applyFill="1" applyBorder="1" applyAlignment="1" applyProtection="1">
      <alignment horizontal="left" vertical="top"/>
    </xf>
    <xf numFmtId="0" fontId="33" fillId="5" borderId="5" xfId="0" applyNumberFormat="1" applyFont="1" applyFill="1" applyBorder="1" applyAlignment="1" applyProtection="1">
      <alignment horizontal="left" vertical="top"/>
    </xf>
    <xf numFmtId="0" fontId="33" fillId="5" borderId="5" xfId="0" applyNumberFormat="1" applyFont="1" applyFill="1" applyBorder="1" applyAlignment="1" applyProtection="1">
      <alignment horizontal="center"/>
    </xf>
    <xf numFmtId="1" fontId="34" fillId="0" borderId="5" xfId="0" applyNumberFormat="1" applyFont="1" applyFill="1" applyBorder="1" applyAlignment="1"/>
    <xf numFmtId="1" fontId="28" fillId="5" borderId="5" xfId="0" applyNumberFormat="1" applyFont="1" applyFill="1" applyBorder="1" applyAlignment="1">
      <alignment horizontal="right" vertical="center"/>
    </xf>
    <xf numFmtId="2" fontId="28" fillId="0" borderId="9" xfId="0" applyNumberFormat="1" applyFont="1" applyFill="1" applyBorder="1" applyAlignment="1">
      <alignment horizontal="center" vertical="center" textRotation="90" wrapText="1"/>
    </xf>
    <xf numFmtId="169" fontId="34" fillId="5" borderId="5" xfId="0" applyNumberFormat="1" applyFont="1" applyFill="1" applyBorder="1" applyAlignment="1"/>
    <xf numFmtId="169" fontId="34" fillId="5" borderId="5" xfId="0" applyNumberFormat="1" applyFont="1" applyFill="1" applyBorder="1" applyAlignment="1">
      <alignment horizontal="center"/>
    </xf>
    <xf numFmtId="2" fontId="34" fillId="5" borderId="5" xfId="0" applyNumberFormat="1" applyFont="1" applyFill="1" applyBorder="1" applyAlignment="1"/>
    <xf numFmtId="2" fontId="35" fillId="5" borderId="5" xfId="0" applyNumberFormat="1" applyFont="1" applyFill="1" applyBorder="1" applyAlignment="1"/>
    <xf numFmtId="0" fontId="64" fillId="0" borderId="5" xfId="0" applyNumberFormat="1" applyFont="1" applyFill="1" applyBorder="1" applyAlignment="1" applyProtection="1">
      <alignment horizontal="left" vertical="top" indent="1"/>
    </xf>
    <xf numFmtId="169" fontId="34" fillId="0" borderId="5" xfId="0" applyNumberFormat="1" applyFont="1" applyFill="1" applyBorder="1" applyAlignment="1">
      <alignment horizontal="center" vertical="center"/>
    </xf>
    <xf numFmtId="169" fontId="28" fillId="5" borderId="5" xfId="0" applyNumberFormat="1" applyFont="1" applyFill="1" applyBorder="1" applyAlignment="1">
      <alignment horizontal="center" vertical="center"/>
    </xf>
    <xf numFmtId="169" fontId="34" fillId="10" borderId="5" xfId="0" applyNumberFormat="1" applyFont="1" applyFill="1" applyBorder="1" applyAlignment="1">
      <alignment horizontal="center"/>
    </xf>
    <xf numFmtId="169" fontId="34" fillId="0" borderId="0" xfId="0" applyNumberFormat="1" applyFont="1" applyFill="1" applyBorder="1" applyAlignment="1">
      <alignment horizontal="center"/>
    </xf>
    <xf numFmtId="0" fontId="28" fillId="5" borderId="0" xfId="0" applyFont="1" applyFill="1" applyBorder="1" applyAlignment="1"/>
    <xf numFmtId="2" fontId="34" fillId="5" borderId="5" xfId="0" applyNumberFormat="1" applyFont="1" applyFill="1" applyBorder="1" applyAlignment="1">
      <alignment horizontal="center"/>
    </xf>
    <xf numFmtId="0" fontId="34" fillId="5" borderId="0" xfId="0" applyFont="1" applyFill="1" applyBorder="1" applyAlignment="1"/>
    <xf numFmtId="0" fontId="33" fillId="0" borderId="5" xfId="0" applyNumberFormat="1" applyFont="1" applyFill="1" applyBorder="1" applyAlignment="1" applyProtection="1">
      <alignment horizontal="center" vertical="top"/>
    </xf>
    <xf numFmtId="2" fontId="34" fillId="0" borderId="5" xfId="0" applyNumberFormat="1" applyFont="1" applyFill="1" applyBorder="1" applyAlignment="1"/>
    <xf numFmtId="0" fontId="28" fillId="5" borderId="5" xfId="31" applyFont="1" applyFill="1" applyBorder="1" applyAlignment="1">
      <alignment horizontal="center" vertical="center"/>
    </xf>
    <xf numFmtId="169" fontId="34" fillId="0" borderId="5" xfId="0" applyNumberFormat="1" applyFont="1" applyFill="1" applyBorder="1" applyAlignment="1"/>
    <xf numFmtId="0" fontId="66" fillId="9" borderId="0" xfId="13" applyFont="1" applyFill="1"/>
    <xf numFmtId="0" fontId="11" fillId="5" borderId="0" xfId="13" applyFont="1" applyFill="1"/>
    <xf numFmtId="0" fontId="67" fillId="9" borderId="0" xfId="13" applyFont="1" applyFill="1"/>
    <xf numFmtId="0" fontId="9" fillId="10" borderId="0" xfId="13" applyFill="1"/>
    <xf numFmtId="0" fontId="9" fillId="0" borderId="0" xfId="13" applyFill="1"/>
    <xf numFmtId="0" fontId="20" fillId="0" borderId="0" xfId="13" applyFont="1" applyFill="1"/>
    <xf numFmtId="49" fontId="12" fillId="0" borderId="2" xfId="64" applyNumberFormat="1" applyFont="1" applyFill="1" applyBorder="1" applyAlignment="1">
      <alignment horizontal="center" vertical="center"/>
    </xf>
    <xf numFmtId="3" fontId="12" fillId="9" borderId="2" xfId="74" applyNumberFormat="1" applyFont="1" applyFill="1" applyBorder="1" applyAlignment="1">
      <alignment horizontal="centerContinuous" vertical="center"/>
    </xf>
    <xf numFmtId="49" fontId="12" fillId="0" borderId="6" xfId="64" applyNumberFormat="1" applyFont="1" applyFill="1" applyBorder="1" applyAlignment="1">
      <alignment horizontal="center" vertical="center"/>
    </xf>
    <xf numFmtId="0" fontId="12" fillId="0" borderId="7" xfId="64" applyNumberFormat="1" applyFont="1" applyFill="1" applyBorder="1" applyAlignment="1">
      <alignment horizontal="center" vertical="center"/>
    </xf>
    <xf numFmtId="3" fontId="12" fillId="9" borderId="8" xfId="74" applyNumberFormat="1" applyFont="1" applyFill="1" applyBorder="1" applyAlignment="1">
      <alignment horizontal="centerContinuous" vertical="center"/>
    </xf>
    <xf numFmtId="3" fontId="12" fillId="0" borderId="6" xfId="74" applyNumberFormat="1" applyFont="1" applyFill="1" applyBorder="1" applyAlignment="1">
      <alignment horizontal="centerContinuous" vertical="center"/>
    </xf>
    <xf numFmtId="3" fontId="12" fillId="0" borderId="2" xfId="74" applyNumberFormat="1" applyFont="1" applyFill="1" applyBorder="1" applyAlignment="1">
      <alignment vertical="center"/>
    </xf>
    <xf numFmtId="3" fontId="12" fillId="0" borderId="6" xfId="64" applyNumberFormat="1" applyFont="1" applyFill="1" applyBorder="1" applyAlignment="1">
      <alignment horizontal="center" vertical="center" wrapText="1"/>
    </xf>
    <xf numFmtId="49" fontId="12" fillId="0" borderId="8" xfId="64" applyNumberFormat="1" applyFont="1" applyFill="1" applyBorder="1" applyAlignment="1">
      <alignment horizontal="center" vertical="center"/>
    </xf>
    <xf numFmtId="3" fontId="12" fillId="0" borderId="8" xfId="64" applyNumberFormat="1" applyFont="1" applyFill="1" applyBorder="1" applyAlignment="1">
      <alignment horizontal="center" vertical="center" wrapText="1"/>
    </xf>
    <xf numFmtId="49" fontId="68" fillId="0" borderId="5" xfId="75" applyNumberFormat="1" applyFont="1" applyFill="1" applyBorder="1" applyAlignment="1">
      <alignment vertical="center"/>
    </xf>
    <xf numFmtId="0" fontId="14" fillId="0" borderId="5" xfId="75" applyFont="1" applyFill="1" applyBorder="1" applyAlignment="1">
      <alignment horizontal="center" vertical="center" wrapText="1"/>
    </xf>
    <xf numFmtId="0" fontId="68" fillId="0" borderId="5" xfId="75" applyNumberFormat="1" applyFont="1" applyFill="1" applyBorder="1" applyAlignment="1">
      <alignment horizontal="center" vertical="center"/>
    </xf>
    <xf numFmtId="1" fontId="12" fillId="0" borderId="5" xfId="75" applyNumberFormat="1" applyFont="1" applyFill="1" applyBorder="1" applyAlignment="1">
      <alignment horizontal="center" vertical="center"/>
    </xf>
    <xf numFmtId="0" fontId="12" fillId="8" borderId="5" xfId="64" applyNumberFormat="1" applyFont="1" applyFill="1" applyBorder="1" applyAlignment="1">
      <alignment horizontal="center" vertical="center"/>
    </xf>
    <xf numFmtId="49" fontId="68" fillId="8" borderId="5" xfId="75" applyNumberFormat="1" applyFont="1" applyFill="1" applyBorder="1" applyAlignment="1">
      <alignment vertical="center"/>
    </xf>
    <xf numFmtId="0" fontId="14" fillId="8" borderId="5" xfId="75" applyFont="1" applyFill="1" applyBorder="1" applyAlignment="1">
      <alignment horizontal="center" vertical="center" wrapText="1"/>
    </xf>
    <xf numFmtId="0" fontId="68" fillId="8" borderId="5" xfId="75" applyNumberFormat="1" applyFont="1" applyFill="1" applyBorder="1" applyAlignment="1">
      <alignment horizontal="center" vertical="center"/>
    </xf>
    <xf numFmtId="1" fontId="12" fillId="8" borderId="5" xfId="75" applyNumberFormat="1" applyFont="1" applyFill="1" applyBorder="1" applyAlignment="1">
      <alignment horizontal="center" vertical="center"/>
    </xf>
    <xf numFmtId="49" fontId="12" fillId="0" borderId="5" xfId="75" applyNumberFormat="1" applyFont="1" applyFill="1" applyBorder="1" applyAlignment="1">
      <alignment horizontal="center" vertical="center"/>
    </xf>
    <xf numFmtId="0" fontId="12" fillId="0" borderId="5" xfId="75" applyNumberFormat="1" applyFont="1" applyFill="1" applyBorder="1" applyAlignment="1">
      <alignment horizontal="center" vertical="center"/>
    </xf>
    <xf numFmtId="49" fontId="14" fillId="0" borderId="5" xfId="64" applyNumberFormat="1" applyFont="1" applyFill="1" applyBorder="1" applyAlignment="1">
      <alignment horizontal="center" vertical="center"/>
    </xf>
    <xf numFmtId="0" fontId="14" fillId="0" borderId="5" xfId="13" applyFont="1" applyFill="1" applyBorder="1" applyAlignment="1">
      <alignment horizontal="center" vertical="center"/>
    </xf>
    <xf numFmtId="0" fontId="14" fillId="0" borderId="9" xfId="78" applyFont="1" applyFill="1" applyBorder="1" applyAlignment="1">
      <alignment horizontal="center" vertical="center"/>
    </xf>
    <xf numFmtId="0" fontId="14" fillId="0" borderId="5" xfId="64" applyNumberFormat="1" applyFont="1" applyFill="1" applyBorder="1" applyAlignment="1">
      <alignment horizontal="center" vertical="center" textRotation="90"/>
    </xf>
    <xf numFmtId="3" fontId="14" fillId="0" borderId="5" xfId="13" applyNumberFormat="1" applyFont="1" applyFill="1" applyBorder="1" applyAlignment="1">
      <alignment horizontal="center" vertical="center"/>
    </xf>
    <xf numFmtId="0" fontId="12" fillId="0" borderId="5" xfId="78" applyNumberFormat="1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vertical="center"/>
    </xf>
    <xf numFmtId="0" fontId="12" fillId="0" borderId="9" xfId="78" applyFont="1" applyFill="1" applyBorder="1" applyAlignment="1">
      <alignment horizontal="center" vertical="center"/>
    </xf>
    <xf numFmtId="3" fontId="12" fillId="0" borderId="5" xfId="78" applyNumberFormat="1" applyFont="1" applyFill="1" applyBorder="1" applyAlignment="1">
      <alignment horizontal="right" vertical="center"/>
    </xf>
    <xf numFmtId="0" fontId="14" fillId="9" borderId="5" xfId="64" applyNumberFormat="1" applyFont="1" applyFill="1" applyBorder="1" applyAlignment="1">
      <alignment horizontal="center" vertical="center"/>
    </xf>
    <xf numFmtId="49" fontId="14" fillId="9" borderId="5" xfId="64" applyNumberFormat="1" applyFont="1" applyFill="1" applyBorder="1" applyAlignment="1">
      <alignment horizontal="center" vertical="center"/>
    </xf>
    <xf numFmtId="0" fontId="14" fillId="9" borderId="5" xfId="13" applyFont="1" applyFill="1" applyBorder="1" applyAlignment="1">
      <alignment horizontal="right" vertical="center"/>
    </xf>
    <xf numFmtId="0" fontId="14" fillId="9" borderId="9" xfId="78" applyFont="1" applyFill="1" applyBorder="1" applyAlignment="1">
      <alignment horizontal="center" vertical="center"/>
    </xf>
    <xf numFmtId="0" fontId="14" fillId="9" borderId="5" xfId="13" applyFont="1" applyFill="1" applyBorder="1" applyAlignment="1">
      <alignment horizontal="center" vertical="center"/>
    </xf>
    <xf numFmtId="0" fontId="14" fillId="9" borderId="5" xfId="64" applyNumberFormat="1" applyFont="1" applyFill="1" applyBorder="1" applyAlignment="1">
      <alignment horizontal="center" vertical="center" textRotation="90"/>
    </xf>
    <xf numFmtId="3" fontId="14" fillId="9" borderId="5" xfId="64" applyNumberFormat="1" applyFont="1" applyFill="1" applyBorder="1" applyAlignment="1">
      <alignment horizontal="right" vertical="center"/>
    </xf>
    <xf numFmtId="0" fontId="14" fillId="5" borderId="5" xfId="64" applyNumberFormat="1" applyFont="1" applyFill="1" applyBorder="1" applyAlignment="1">
      <alignment horizontal="center" vertical="center"/>
    </xf>
    <xf numFmtId="49" fontId="14" fillId="5" borderId="5" xfId="64" applyNumberFormat="1" applyFont="1" applyFill="1" applyBorder="1" applyAlignment="1">
      <alignment horizontal="center" vertical="center"/>
    </xf>
    <xf numFmtId="0" fontId="14" fillId="5" borderId="5" xfId="13" applyFont="1" applyFill="1" applyBorder="1" applyAlignment="1">
      <alignment horizontal="center" vertical="center"/>
    </xf>
    <xf numFmtId="0" fontId="14" fillId="5" borderId="9" xfId="78" applyFont="1" applyFill="1" applyBorder="1" applyAlignment="1">
      <alignment horizontal="center" vertical="center"/>
    </xf>
    <xf numFmtId="0" fontId="14" fillId="5" borderId="5" xfId="64" applyNumberFormat="1" applyFont="1" applyFill="1" applyBorder="1" applyAlignment="1">
      <alignment horizontal="center" vertical="center" textRotation="90"/>
    </xf>
    <xf numFmtId="3" fontId="14" fillId="5" borderId="5" xfId="13" applyNumberFormat="1" applyFont="1" applyFill="1" applyBorder="1" applyAlignment="1">
      <alignment horizontal="right" vertical="center"/>
    </xf>
    <xf numFmtId="0" fontId="12" fillId="5" borderId="5" xfId="78" applyNumberFormat="1" applyFont="1" applyFill="1" applyBorder="1" applyAlignment="1">
      <alignment horizontal="center" vertical="center"/>
    </xf>
    <xf numFmtId="0" fontId="12" fillId="5" borderId="1" xfId="78" applyFont="1" applyFill="1" applyBorder="1" applyAlignment="1">
      <alignment vertical="center"/>
    </xf>
    <xf numFmtId="0" fontId="12" fillId="5" borderId="5" xfId="78" applyFont="1" applyFill="1" applyBorder="1" applyAlignment="1">
      <alignment horizontal="left" vertical="center"/>
    </xf>
    <xf numFmtId="0" fontId="12" fillId="5" borderId="5" xfId="78" applyFont="1" applyFill="1" applyBorder="1" applyAlignment="1">
      <alignment horizontal="center" vertical="center"/>
    </xf>
    <xf numFmtId="0" fontId="12" fillId="5" borderId="4" xfId="78" applyFont="1" applyFill="1" applyBorder="1" applyAlignment="1">
      <alignment horizontal="center" vertical="center"/>
    </xf>
    <xf numFmtId="0" fontId="14" fillId="5" borderId="5" xfId="78" applyFont="1" applyFill="1" applyBorder="1" applyAlignment="1">
      <alignment horizontal="center" vertical="center"/>
    </xf>
    <xf numFmtId="3" fontId="12" fillId="5" borderId="5" xfId="78" applyNumberFormat="1" applyFont="1" applyFill="1" applyBorder="1" applyAlignment="1">
      <alignment horizontal="right" vertical="center"/>
    </xf>
    <xf numFmtId="3" fontId="14" fillId="9" borderId="5" xfId="13" applyNumberFormat="1" applyFont="1" applyFill="1" applyBorder="1" applyAlignment="1">
      <alignment horizontal="right" vertical="center"/>
    </xf>
    <xf numFmtId="0" fontId="12" fillId="5" borderId="5" xfId="64" applyNumberFormat="1" applyFont="1" applyFill="1" applyBorder="1" applyAlignment="1">
      <alignment horizontal="center" vertical="center"/>
    </xf>
    <xf numFmtId="0" fontId="12" fillId="5" borderId="5" xfId="13" applyFont="1" applyFill="1" applyBorder="1" applyAlignment="1">
      <alignment horizontal="justify" vertical="center"/>
    </xf>
    <xf numFmtId="0" fontId="12" fillId="5" borderId="9" xfId="78" applyFont="1" applyFill="1" applyBorder="1" applyAlignment="1">
      <alignment horizontal="center" vertical="center"/>
    </xf>
    <xf numFmtId="0" fontId="12" fillId="5" borderId="5" xfId="13" applyFont="1" applyFill="1" applyBorder="1" applyAlignment="1">
      <alignment horizontal="center" vertical="center"/>
    </xf>
    <xf numFmtId="3" fontId="12" fillId="5" borderId="5" xfId="13" applyNumberFormat="1" applyFont="1" applyFill="1" applyBorder="1" applyAlignment="1">
      <alignment horizontal="right" vertical="center"/>
    </xf>
    <xf numFmtId="0" fontId="14" fillId="9" borderId="5" xfId="78" applyNumberFormat="1" applyFont="1" applyFill="1" applyBorder="1" applyAlignment="1">
      <alignment horizontal="center" vertical="center"/>
    </xf>
    <xf numFmtId="0" fontId="14" fillId="9" borderId="1" xfId="78" applyFont="1" applyFill="1" applyBorder="1" applyAlignment="1">
      <alignment vertical="center"/>
    </xf>
    <xf numFmtId="0" fontId="14" fillId="9" borderId="5" xfId="78" applyFont="1" applyFill="1" applyBorder="1" applyAlignment="1">
      <alignment horizontal="right" vertical="center"/>
    </xf>
    <xf numFmtId="0" fontId="14" fillId="9" borderId="5" xfId="78" applyFont="1" applyFill="1" applyBorder="1" applyAlignment="1">
      <alignment horizontal="center" vertical="center"/>
    </xf>
    <xf numFmtId="0" fontId="14" fillId="9" borderId="4" xfId="78" applyFont="1" applyFill="1" applyBorder="1" applyAlignment="1">
      <alignment horizontal="center" vertical="center"/>
    </xf>
    <xf numFmtId="3" fontId="14" fillId="9" borderId="5" xfId="78" applyNumberFormat="1" applyFont="1" applyFill="1" applyBorder="1" applyAlignment="1">
      <alignment horizontal="right" vertical="center"/>
    </xf>
    <xf numFmtId="0" fontId="14" fillId="10" borderId="5" xfId="78" applyNumberFormat="1" applyFont="1" applyFill="1" applyBorder="1" applyAlignment="1">
      <alignment horizontal="center" vertical="center"/>
    </xf>
    <xf numFmtId="0" fontId="14" fillId="10" borderId="5" xfId="78" applyFont="1" applyFill="1" applyBorder="1" applyAlignment="1">
      <alignment vertical="center"/>
    </xf>
    <xf numFmtId="0" fontId="14" fillId="10" borderId="5" xfId="78" applyFont="1" applyFill="1" applyBorder="1" applyAlignment="1">
      <alignment horizontal="right" vertical="center"/>
    </xf>
    <xf numFmtId="0" fontId="14" fillId="10" borderId="9" xfId="78" applyFont="1" applyFill="1" applyBorder="1" applyAlignment="1">
      <alignment horizontal="center" vertical="center"/>
    </xf>
    <xf numFmtId="0" fontId="14" fillId="10" borderId="5" xfId="78" applyFont="1" applyFill="1" applyBorder="1" applyAlignment="1">
      <alignment horizontal="center" vertical="center"/>
    </xf>
    <xf numFmtId="0" fontId="14" fillId="10" borderId="4" xfId="78" applyFont="1" applyFill="1" applyBorder="1" applyAlignment="1">
      <alignment horizontal="center" vertical="center"/>
    </xf>
    <xf numFmtId="3" fontId="14" fillId="10" borderId="4" xfId="78" applyNumberFormat="1" applyFont="1" applyFill="1" applyBorder="1" applyAlignment="1">
      <alignment horizontal="right" vertical="center"/>
    </xf>
    <xf numFmtId="3" fontId="12" fillId="9" borderId="11" xfId="74" applyNumberFormat="1" applyFont="1" applyFill="1" applyBorder="1" applyAlignment="1">
      <alignment horizontal="centerContinuous" vertical="center"/>
    </xf>
    <xf numFmtId="3" fontId="12" fillId="9" borderId="13" xfId="74" applyNumberFormat="1" applyFont="1" applyFill="1" applyBorder="1" applyAlignment="1">
      <alignment horizontal="centerContinuous" vertical="center"/>
    </xf>
    <xf numFmtId="3" fontId="12" fillId="0" borderId="0" xfId="74" applyNumberFormat="1" applyFont="1" applyFill="1" applyBorder="1" applyAlignment="1">
      <alignment horizontal="centerContinuous" vertical="center"/>
    </xf>
    <xf numFmtId="3" fontId="12" fillId="0" borderId="15" xfId="74" applyNumberFormat="1" applyFont="1" applyFill="1" applyBorder="1" applyAlignment="1">
      <alignment horizontal="centerContinuous" vertical="center"/>
    </xf>
    <xf numFmtId="3" fontId="12" fillId="0" borderId="3" xfId="74" applyNumberFormat="1" applyFont="1" applyFill="1" applyBorder="1" applyAlignment="1">
      <alignment vertical="center"/>
    </xf>
    <xf numFmtId="3" fontId="12" fillId="0" borderId="11" xfId="74" applyNumberFormat="1" applyFont="1" applyFill="1" applyBorder="1" applyAlignment="1">
      <alignment vertical="center"/>
    </xf>
    <xf numFmtId="3" fontId="12" fillId="0" borderId="7" xfId="64" applyNumberFormat="1" applyFont="1" applyFill="1" applyBorder="1" applyAlignment="1">
      <alignment horizontal="center" vertical="center" wrapText="1"/>
    </xf>
    <xf numFmtId="3" fontId="12" fillId="0" borderId="0" xfId="64" applyNumberFormat="1" applyFont="1" applyFill="1" applyBorder="1" applyAlignment="1">
      <alignment horizontal="center" vertical="center" wrapText="1"/>
    </xf>
    <xf numFmtId="3" fontId="12" fillId="0" borderId="9" xfId="64" applyNumberFormat="1" applyFont="1" applyFill="1" applyBorder="1" applyAlignment="1">
      <alignment horizontal="center" vertical="center" wrapText="1"/>
    </xf>
    <xf numFmtId="3" fontId="12" fillId="0" borderId="13" xfId="64" applyNumberFormat="1" applyFont="1" applyFill="1" applyBorder="1" applyAlignment="1">
      <alignment horizontal="center" vertical="center" wrapText="1"/>
    </xf>
    <xf numFmtId="1" fontId="12" fillId="0" borderId="5" xfId="64" applyNumberFormat="1" applyFont="1" applyFill="1" applyBorder="1" applyAlignment="1">
      <alignment horizontal="center" vertical="center"/>
    </xf>
    <xf numFmtId="3" fontId="14" fillId="0" borderId="5" xfId="64" applyNumberFormat="1" applyFont="1" applyFill="1" applyBorder="1" applyAlignment="1">
      <alignment horizontal="center" vertical="center"/>
    </xf>
    <xf numFmtId="3" fontId="14" fillId="5" borderId="5" xfId="78" applyNumberFormat="1" applyFont="1" applyFill="1" applyBorder="1" applyAlignment="1">
      <alignment horizontal="right" vertical="center"/>
    </xf>
    <xf numFmtId="3" fontId="12" fillId="5" borderId="5" xfId="64" applyNumberFormat="1" applyFont="1" applyFill="1" applyBorder="1" applyAlignment="1">
      <alignment horizontal="right" vertical="center"/>
    </xf>
    <xf numFmtId="3" fontId="14" fillId="5" borderId="5" xfId="64" applyNumberFormat="1" applyFont="1" applyFill="1" applyBorder="1" applyAlignment="1">
      <alignment horizontal="right" vertical="center"/>
    </xf>
    <xf numFmtId="164" fontId="12" fillId="9" borderId="2" xfId="74" applyNumberFormat="1" applyFont="1" applyFill="1" applyBorder="1" applyAlignment="1">
      <alignment horizontal="centerContinuous" vertical="center"/>
    </xf>
    <xf numFmtId="3" fontId="12" fillId="9" borderId="14" xfId="74" applyNumberFormat="1" applyFont="1" applyFill="1" applyBorder="1" applyAlignment="1">
      <alignment horizontal="centerContinuous" vertical="center"/>
    </xf>
    <xf numFmtId="3" fontId="12" fillId="9" borderId="8" xfId="74" applyNumberFormat="1" applyFont="1" applyFill="1" applyBorder="1" applyAlignment="1">
      <alignment vertical="center"/>
    </xf>
    <xf numFmtId="0" fontId="12" fillId="0" borderId="5" xfId="29" applyFont="1" applyFill="1" applyBorder="1" applyAlignment="1">
      <alignment horizontal="center" vertical="center" wrapText="1"/>
    </xf>
    <xf numFmtId="0" fontId="12" fillId="0" borderId="5" xfId="64" applyNumberFormat="1" applyFont="1" applyFill="1" applyBorder="1" applyAlignment="1">
      <alignment horizontal="center" vertical="center" wrapText="1"/>
    </xf>
    <xf numFmtId="0" fontId="12" fillId="0" borderId="5" xfId="64" applyNumberFormat="1" applyFont="1" applyFill="1" applyBorder="1" applyAlignment="1">
      <alignment horizontal="right" vertical="center"/>
    </xf>
    <xf numFmtId="0" fontId="12" fillId="8" borderId="5" xfId="29" applyFont="1" applyFill="1" applyBorder="1" applyAlignment="1">
      <alignment horizontal="center" vertical="center" wrapText="1"/>
    </xf>
    <xf numFmtId="0" fontId="12" fillId="8" borderId="5" xfId="64" applyNumberFormat="1" applyFont="1" applyFill="1" applyBorder="1" applyAlignment="1">
      <alignment horizontal="center" vertical="center" wrapText="1"/>
    </xf>
    <xf numFmtId="0" fontId="12" fillId="8" borderId="5" xfId="64" applyNumberFormat="1" applyFont="1" applyFill="1" applyBorder="1" applyAlignment="1">
      <alignment horizontal="right" vertical="center"/>
    </xf>
    <xf numFmtId="3" fontId="12" fillId="0" borderId="5" xfId="29" applyNumberFormat="1" applyFont="1" applyFill="1" applyBorder="1" applyAlignment="1">
      <alignment horizontal="center" vertical="center"/>
    </xf>
    <xf numFmtId="0" fontId="12" fillId="0" borderId="5" xfId="29" applyFont="1" applyFill="1" applyBorder="1" applyAlignment="1">
      <alignment horizontal="center" vertical="center"/>
    </xf>
    <xf numFmtId="0" fontId="12" fillId="0" borderId="5" xfId="29" applyFont="1" applyFill="1" applyBorder="1" applyAlignment="1">
      <alignment horizontal="right" vertical="center"/>
    </xf>
    <xf numFmtId="3" fontId="14" fillId="0" borderId="5" xfId="78" applyNumberFormat="1" applyFont="1" applyFill="1" applyBorder="1" applyAlignment="1">
      <alignment horizontal="center" vertical="center"/>
    </xf>
    <xf numFmtId="3" fontId="14" fillId="0" borderId="5" xfId="29" applyNumberFormat="1" applyFont="1" applyFill="1" applyBorder="1" applyAlignment="1">
      <alignment horizontal="right" vertical="center" wrapText="1"/>
    </xf>
    <xf numFmtId="3" fontId="1" fillId="0" borderId="5" xfId="29" applyNumberFormat="1" applyFont="1" applyFill="1" applyBorder="1" applyAlignment="1">
      <alignment horizontal="right" vertical="center"/>
    </xf>
    <xf numFmtId="3" fontId="12" fillId="10" borderId="5" xfId="78" applyNumberFormat="1" applyFont="1" applyFill="1" applyBorder="1" applyAlignment="1">
      <alignment horizontal="right" vertical="center"/>
    </xf>
    <xf numFmtId="164" fontId="12" fillId="9" borderId="11" xfId="74" applyNumberFormat="1" applyFont="1" applyFill="1" applyBorder="1" applyAlignment="1">
      <alignment horizontal="centerContinuous" vertical="center"/>
    </xf>
    <xf numFmtId="164" fontId="12" fillId="9" borderId="12" xfId="74" applyNumberFormat="1" applyFont="1" applyFill="1" applyBorder="1" applyAlignment="1">
      <alignment horizontal="centerContinuous" vertical="center"/>
    </xf>
    <xf numFmtId="3" fontId="12" fillId="0" borderId="2" xfId="64" applyNumberFormat="1" applyFont="1" applyFill="1" applyBorder="1" applyAlignment="1">
      <alignment horizontal="centerContinuous" vertical="center"/>
    </xf>
    <xf numFmtId="3" fontId="12" fillId="9" borderId="13" xfId="74" applyNumberFormat="1" applyFont="1" applyFill="1" applyBorder="1" applyAlignment="1">
      <alignment vertical="center"/>
    </xf>
    <xf numFmtId="164" fontId="12" fillId="9" borderId="0" xfId="64" applyNumberFormat="1" applyFont="1" applyFill="1" applyBorder="1" applyAlignment="1">
      <alignment vertical="center"/>
    </xf>
    <xf numFmtId="165" fontId="14" fillId="9" borderId="15" xfId="64" applyNumberFormat="1" applyFont="1" applyFill="1" applyBorder="1" applyAlignment="1">
      <alignment vertical="center"/>
    </xf>
    <xf numFmtId="3" fontId="12" fillId="0" borderId="8" xfId="64" applyNumberFormat="1" applyFont="1" applyFill="1" applyBorder="1" applyAlignment="1">
      <alignment horizontal="centerContinuous" vertical="center"/>
    </xf>
    <xf numFmtId="0" fontId="12" fillId="0" borderId="3" xfId="13" applyFont="1" applyFill="1" applyBorder="1" applyAlignment="1">
      <alignment horizontal="center" vertical="center"/>
    </xf>
    <xf numFmtId="0" fontId="12" fillId="0" borderId="12" xfId="13" applyFont="1" applyFill="1" applyBorder="1" applyAlignment="1">
      <alignment horizontal="center" vertical="center"/>
    </xf>
    <xf numFmtId="0" fontId="12" fillId="0" borderId="7" xfId="13" applyFont="1" applyFill="1" applyBorder="1" applyAlignment="1">
      <alignment horizontal="center" vertical="center"/>
    </xf>
    <xf numFmtId="0" fontId="12" fillId="0" borderId="15" xfId="13" applyFont="1" applyFill="1" applyBorder="1" applyAlignment="1">
      <alignment horizontal="center" vertical="center"/>
    </xf>
    <xf numFmtId="0" fontId="12" fillId="0" borderId="9" xfId="13" applyFont="1" applyFill="1" applyBorder="1" applyAlignment="1">
      <alignment horizontal="center" vertical="center"/>
    </xf>
    <xf numFmtId="0" fontId="12" fillId="0" borderId="14" xfId="13" applyFont="1" applyFill="1" applyBorder="1" applyAlignment="1">
      <alignment horizontal="center" vertical="center"/>
    </xf>
    <xf numFmtId="2" fontId="12" fillId="0" borderId="5" xfId="75" applyNumberFormat="1" applyFont="1" applyFill="1" applyBorder="1" applyAlignment="1">
      <alignment horizontal="center" vertical="center"/>
    </xf>
    <xf numFmtId="2" fontId="12" fillId="0" borderId="5" xfId="78" applyNumberFormat="1" applyFont="1" applyFill="1" applyBorder="1" applyAlignment="1">
      <alignment horizontal="center"/>
    </xf>
    <xf numFmtId="0" fontId="68" fillId="0" borderId="5" xfId="75" applyFont="1" applyFill="1" applyBorder="1" applyAlignment="1">
      <alignment vertical="center"/>
    </xf>
    <xf numFmtId="2" fontId="12" fillId="8" borderId="5" xfId="75" applyNumberFormat="1" applyFont="1" applyFill="1" applyBorder="1" applyAlignment="1">
      <alignment horizontal="center" vertical="center"/>
    </xf>
    <xf numFmtId="2" fontId="12" fillId="8" borderId="5" xfId="78" applyNumberFormat="1" applyFont="1" applyFill="1" applyBorder="1" applyAlignment="1">
      <alignment horizontal="center"/>
    </xf>
    <xf numFmtId="0" fontId="68" fillId="8" borderId="5" xfId="75" applyFont="1" applyFill="1" applyBorder="1" applyAlignment="1">
      <alignment vertical="center"/>
    </xf>
    <xf numFmtId="2" fontId="12" fillId="0" borderId="5" xfId="64" applyNumberFormat="1" applyFont="1" applyFill="1" applyBorder="1" applyAlignment="1">
      <alignment horizontal="center" vertical="center"/>
    </xf>
    <xf numFmtId="2" fontId="12" fillId="0" borderId="5" xfId="78" applyNumberFormat="1" applyFont="1" applyFill="1" applyBorder="1" applyAlignment="1">
      <alignment horizontal="center" vertical="center"/>
    </xf>
    <xf numFmtId="0" fontId="12" fillId="0" borderId="5" xfId="75" applyFont="1" applyFill="1" applyBorder="1" applyAlignment="1">
      <alignment vertical="center"/>
    </xf>
    <xf numFmtId="3" fontId="14" fillId="0" borderId="5" xfId="75" applyNumberFormat="1" applyFont="1" applyFill="1" applyBorder="1" applyAlignment="1">
      <alignment horizontal="center" vertical="center"/>
    </xf>
    <xf numFmtId="2" fontId="14" fillId="0" borderId="5" xfId="78" applyNumberFormat="1" applyFont="1" applyFill="1" applyBorder="1" applyAlignment="1">
      <alignment horizontal="center" vertical="center"/>
    </xf>
    <xf numFmtId="0" fontId="14" fillId="0" borderId="5" xfId="64" applyNumberFormat="1" applyFont="1" applyFill="1" applyBorder="1" applyAlignment="1">
      <alignment horizontal="right" vertical="center"/>
    </xf>
    <xf numFmtId="164" fontId="12" fillId="0" borderId="5" xfId="78" applyNumberFormat="1" applyFont="1" applyFill="1" applyBorder="1" applyAlignment="1">
      <alignment horizontal="right" vertical="center"/>
    </xf>
    <xf numFmtId="164" fontId="14" fillId="9" borderId="5" xfId="78" applyNumberFormat="1" applyFont="1" applyFill="1" applyBorder="1" applyAlignment="1">
      <alignment horizontal="right" vertical="center"/>
    </xf>
    <xf numFmtId="0" fontId="14" fillId="9" borderId="5" xfId="64" applyNumberFormat="1" applyFont="1" applyFill="1" applyBorder="1" applyAlignment="1">
      <alignment horizontal="right" vertical="center"/>
    </xf>
    <xf numFmtId="164" fontId="14" fillId="5" borderId="5" xfId="78" applyNumberFormat="1" applyFont="1" applyFill="1" applyBorder="1" applyAlignment="1">
      <alignment horizontal="right" vertical="center"/>
    </xf>
    <xf numFmtId="0" fontId="14" fillId="5" borderId="5" xfId="64" applyNumberFormat="1" applyFont="1" applyFill="1" applyBorder="1" applyAlignment="1">
      <alignment horizontal="right" vertical="center"/>
    </xf>
    <xf numFmtId="164" fontId="12" fillId="5" borderId="5" xfId="78" applyNumberFormat="1" applyFont="1" applyFill="1" applyBorder="1" applyAlignment="1">
      <alignment horizontal="right" vertical="center"/>
    </xf>
    <xf numFmtId="0" fontId="69" fillId="5" borderId="5" xfId="13" applyFont="1" applyFill="1" applyBorder="1" applyAlignment="1">
      <alignment vertical="center"/>
    </xf>
    <xf numFmtId="164" fontId="14" fillId="9" borderId="5" xfId="13" applyNumberFormat="1" applyFont="1" applyFill="1" applyBorder="1" applyAlignment="1">
      <alignment horizontal="right" vertical="center"/>
    </xf>
    <xf numFmtId="0" fontId="12" fillId="5" borderId="5" xfId="64" applyNumberFormat="1" applyFont="1" applyFill="1" applyBorder="1" applyAlignment="1">
      <alignment horizontal="right" vertical="center"/>
    </xf>
    <xf numFmtId="0" fontId="69" fillId="9" borderId="5" xfId="13" applyFont="1" applyFill="1" applyBorder="1" applyAlignment="1">
      <alignment vertical="center"/>
    </xf>
    <xf numFmtId="164" fontId="14" fillId="10" borderId="4" xfId="78" applyNumberFormat="1" applyFont="1" applyFill="1" applyBorder="1" applyAlignment="1">
      <alignment horizontal="right" vertical="center"/>
    </xf>
    <xf numFmtId="0" fontId="69" fillId="10" borderId="5" xfId="13" applyFont="1" applyFill="1" applyBorder="1" applyAlignment="1">
      <alignment vertical="center"/>
    </xf>
    <xf numFmtId="3" fontId="12" fillId="0" borderId="11" xfId="64" applyNumberFormat="1" applyFont="1" applyFill="1" applyBorder="1" applyAlignment="1">
      <alignment horizontal="centerContinuous" vertical="center"/>
    </xf>
    <xf numFmtId="3" fontId="12" fillId="0" borderId="12" xfId="64" applyNumberFormat="1" applyFont="1" applyFill="1" applyBorder="1" applyAlignment="1">
      <alignment horizontal="centerContinuous" vertical="center"/>
    </xf>
    <xf numFmtId="3" fontId="12" fillId="0" borderId="13" xfId="64" applyNumberFormat="1" applyFont="1" applyFill="1" applyBorder="1" applyAlignment="1">
      <alignment horizontal="centerContinuous" vertical="center"/>
    </xf>
    <xf numFmtId="3" fontId="12" fillId="0" borderId="14" xfId="64" applyNumberFormat="1" applyFont="1" applyFill="1" applyBorder="1" applyAlignment="1">
      <alignment horizontal="centerContinuous" vertical="center"/>
    </xf>
    <xf numFmtId="0" fontId="68" fillId="0" borderId="5" xfId="75" applyFont="1" applyFill="1" applyBorder="1" applyAlignment="1">
      <alignment horizontal="center" vertical="center"/>
    </xf>
    <xf numFmtId="2" fontId="68" fillId="0" borderId="5" xfId="75" applyNumberFormat="1" applyFont="1" applyFill="1" applyBorder="1" applyAlignment="1">
      <alignment horizontal="center" vertical="center"/>
    </xf>
    <xf numFmtId="0" fontId="68" fillId="8" borderId="5" xfId="75" applyFont="1" applyFill="1" applyBorder="1" applyAlignment="1">
      <alignment horizontal="center" vertical="center"/>
    </xf>
    <xf numFmtId="2" fontId="68" fillId="8" borderId="5" xfId="75" applyNumberFormat="1" applyFont="1" applyFill="1" applyBorder="1" applyAlignment="1">
      <alignment horizontal="center" vertical="center"/>
    </xf>
    <xf numFmtId="2" fontId="14" fillId="0" borderId="5" xfId="64" applyNumberFormat="1" applyFont="1" applyFill="1" applyBorder="1" applyAlignment="1">
      <alignment horizontal="center" vertical="center"/>
    </xf>
    <xf numFmtId="0" fontId="14" fillId="0" borderId="5" xfId="64" applyNumberFormat="1" applyFont="1" applyFill="1" applyBorder="1" applyAlignment="1">
      <alignment vertical="center"/>
    </xf>
    <xf numFmtId="2" fontId="12" fillId="0" borderId="5" xfId="13" applyNumberFormat="1" applyFont="1" applyFill="1" applyBorder="1" applyAlignment="1">
      <alignment horizontal="center" vertical="center"/>
    </xf>
    <xf numFmtId="0" fontId="12" fillId="0" borderId="5" xfId="64" applyNumberFormat="1" applyFont="1" applyFill="1" applyBorder="1" applyAlignment="1">
      <alignment vertical="center"/>
    </xf>
    <xf numFmtId="2" fontId="14" fillId="9" borderId="5" xfId="64" applyNumberFormat="1" applyFont="1" applyFill="1" applyBorder="1" applyAlignment="1">
      <alignment horizontal="center" vertical="center"/>
    </xf>
    <xf numFmtId="0" fontId="14" fillId="9" borderId="5" xfId="64" applyNumberFormat="1" applyFont="1" applyFill="1" applyBorder="1" applyAlignment="1">
      <alignment vertical="center"/>
    </xf>
    <xf numFmtId="2" fontId="14" fillId="5" borderId="5" xfId="64" applyNumberFormat="1" applyFont="1" applyFill="1" applyBorder="1" applyAlignment="1">
      <alignment horizontal="center" vertical="center"/>
    </xf>
    <xf numFmtId="0" fontId="14" fillId="5" borderId="5" xfId="64" applyNumberFormat="1" applyFont="1" applyFill="1" applyBorder="1" applyAlignment="1">
      <alignment vertical="center"/>
    </xf>
    <xf numFmtId="2" fontId="12" fillId="5" borderId="1" xfId="78" applyNumberFormat="1" applyFont="1" applyFill="1" applyBorder="1" applyAlignment="1">
      <alignment horizontal="center" vertical="center"/>
    </xf>
    <xf numFmtId="2" fontId="12" fillId="5" borderId="5" xfId="64" applyNumberFormat="1" applyFont="1" applyFill="1" applyBorder="1" applyAlignment="1">
      <alignment horizontal="center" vertical="center"/>
    </xf>
    <xf numFmtId="0" fontId="12" fillId="5" borderId="5" xfId="64" applyNumberFormat="1" applyFont="1" applyFill="1" applyBorder="1" applyAlignment="1">
      <alignment vertical="center"/>
    </xf>
    <xf numFmtId="0" fontId="12" fillId="5" borderId="1" xfId="78" applyFont="1" applyFill="1" applyBorder="1" applyAlignment="1">
      <alignment horizontal="center" vertical="center"/>
    </xf>
    <xf numFmtId="0" fontId="14" fillId="9" borderId="1" xfId="78" applyFont="1" applyFill="1" applyBorder="1" applyAlignment="1">
      <alignment horizontal="center" vertical="center"/>
    </xf>
    <xf numFmtId="2" fontId="14" fillId="9" borderId="1" xfId="78" applyNumberFormat="1" applyFont="1" applyFill="1" applyBorder="1" applyAlignment="1">
      <alignment horizontal="center" vertical="center"/>
    </xf>
    <xf numFmtId="0" fontId="14" fillId="10" borderId="1" xfId="13" applyFont="1" applyFill="1" applyBorder="1" applyAlignment="1">
      <alignment horizontal="center" vertical="center"/>
    </xf>
    <xf numFmtId="2" fontId="14" fillId="10" borderId="1" xfId="78" applyNumberFormat="1" applyFont="1" applyFill="1" applyBorder="1" applyAlignment="1">
      <alignment horizontal="center" vertical="center"/>
    </xf>
    <xf numFmtId="0" fontId="65" fillId="5" borderId="5" xfId="3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left" vertical="center" wrapText="1"/>
    </xf>
    <xf numFmtId="0" fontId="34" fillId="10" borderId="5" xfId="0" applyFont="1" applyFill="1" applyBorder="1" applyAlignment="1">
      <alignment horizontal="center"/>
    </xf>
    <xf numFmtId="0" fontId="34" fillId="10" borderId="5" xfId="0" applyFont="1" applyFill="1" applyBorder="1" applyAlignment="1"/>
    <xf numFmtId="169" fontId="28" fillId="5" borderId="5" xfId="0" applyNumberFormat="1" applyFont="1" applyFill="1" applyBorder="1" applyAlignment="1">
      <alignment horizontal="right" vertical="center"/>
    </xf>
    <xf numFmtId="1" fontId="34" fillId="10" borderId="5" xfId="0" applyNumberFormat="1" applyFont="1" applyFill="1" applyBorder="1" applyAlignment="1"/>
    <xf numFmtId="169" fontId="34" fillId="10" borderId="5" xfId="0" applyNumberFormat="1" applyFont="1" applyFill="1" applyBorder="1" applyAlignment="1"/>
    <xf numFmtId="0" fontId="28" fillId="5" borderId="5" xfId="31" applyNumberFormat="1" applyFont="1" applyFill="1" applyBorder="1" applyAlignment="1">
      <alignment horizontal="center" vertical="center"/>
    </xf>
    <xf numFmtId="0" fontId="28" fillId="5" borderId="5" xfId="31" applyFont="1" applyFill="1" applyBorder="1" applyAlignment="1">
      <alignment horizontal="center" vertical="center" wrapText="1"/>
    </xf>
    <xf numFmtId="2" fontId="34" fillId="10" borderId="5" xfId="0" applyNumberFormat="1" applyFont="1" applyFill="1" applyBorder="1" applyAlignment="1"/>
    <xf numFmtId="2" fontId="35" fillId="10" borderId="5" xfId="0" applyNumberFormat="1" applyFont="1" applyFill="1" applyBorder="1" applyAlignment="1"/>
    <xf numFmtId="2" fontId="34" fillId="10" borderId="5" xfId="0" applyNumberFormat="1" applyFont="1" applyFill="1" applyBorder="1" applyAlignment="1">
      <alignment horizontal="center"/>
    </xf>
    <xf numFmtId="0" fontId="21" fillId="8" borderId="0" xfId="7" applyFont="1" applyFill="1"/>
    <xf numFmtId="0" fontId="14" fillId="0" borderId="0" xfId="7" applyFont="1" applyFill="1"/>
    <xf numFmtId="0" fontId="12" fillId="0" borderId="0" xfId="7" applyFont="1" applyFill="1" applyBorder="1"/>
    <xf numFmtId="0" fontId="14" fillId="10" borderId="0" xfId="7" applyFont="1" applyFill="1"/>
    <xf numFmtId="49" fontId="7" fillId="8" borderId="5" xfId="7" applyNumberFormat="1" applyFont="1" applyFill="1" applyBorder="1" applyAlignment="1">
      <alignment horizontal="left" vertical="center" wrapText="1"/>
    </xf>
    <xf numFmtId="49" fontId="7" fillId="8" borderId="3" xfId="18" applyNumberFormat="1" applyFont="1" applyFill="1" applyBorder="1" applyAlignment="1">
      <alignment horizontal="left" vertical="center"/>
    </xf>
    <xf numFmtId="0" fontId="1" fillId="0" borderId="5" xfId="7" applyFont="1" applyFill="1" applyBorder="1" applyAlignment="1">
      <alignment horizontal="center" vertical="justify"/>
    </xf>
    <xf numFmtId="49" fontId="1" fillId="0" borderId="5" xfId="7" applyNumberFormat="1" applyFont="1" applyFill="1" applyBorder="1" applyAlignment="1">
      <alignment vertical="justify"/>
    </xf>
    <xf numFmtId="49" fontId="1" fillId="0" borderId="5" xfId="7" applyNumberFormat="1" applyFont="1" applyFill="1" applyBorder="1" applyAlignment="1">
      <alignment horizontal="center" vertical="justify"/>
    </xf>
    <xf numFmtId="0" fontId="7" fillId="0" borderId="5" xfId="7" applyFont="1" applyFill="1" applyBorder="1" applyAlignment="1">
      <alignment horizontal="center" vertical="justify"/>
    </xf>
    <xf numFmtId="49" fontId="7" fillId="0" borderId="5" xfId="7" applyNumberFormat="1" applyFont="1" applyFill="1" applyBorder="1" applyAlignment="1">
      <alignment vertical="justify"/>
    </xf>
    <xf numFmtId="49" fontId="7" fillId="0" borderId="5" xfId="7" applyNumberFormat="1" applyFont="1" applyFill="1" applyBorder="1" applyAlignment="1">
      <alignment horizontal="center" vertical="justify"/>
    </xf>
    <xf numFmtId="0" fontId="32" fillId="5" borderId="5" xfId="7" applyFont="1" applyFill="1" applyBorder="1" applyAlignment="1">
      <alignment horizontal="center" vertical="center"/>
    </xf>
    <xf numFmtId="0" fontId="32" fillId="5" borderId="5" xfId="7" applyFont="1" applyFill="1" applyBorder="1" applyAlignment="1">
      <alignment horizontal="left" vertical="center" wrapText="1"/>
    </xf>
    <xf numFmtId="49" fontId="1" fillId="0" borderId="5" xfId="7" applyNumberFormat="1" applyFont="1" applyFill="1" applyBorder="1" applyAlignment="1">
      <alignment horizontal="center"/>
    </xf>
    <xf numFmtId="0" fontId="1" fillId="0" borderId="5" xfId="7" applyFont="1" applyFill="1" applyBorder="1" applyAlignment="1">
      <alignment horizontal="left"/>
    </xf>
    <xf numFmtId="49" fontId="7" fillId="10" borderId="9" xfId="7" applyNumberFormat="1" applyFont="1" applyFill="1" applyBorder="1" applyAlignment="1">
      <alignment horizontal="center" vertical="center" wrapText="1"/>
    </xf>
    <xf numFmtId="0" fontId="7" fillId="10" borderId="5" xfId="7" applyFont="1" applyFill="1" applyBorder="1" applyAlignment="1">
      <alignment horizontal="center" vertical="justify"/>
    </xf>
    <xf numFmtId="49" fontId="7" fillId="10" borderId="5" xfId="7" applyNumberFormat="1" applyFont="1" applyFill="1" applyBorder="1" applyAlignment="1">
      <alignment vertical="justify"/>
    </xf>
    <xf numFmtId="49" fontId="7" fillId="10" borderId="5" xfId="7" applyNumberFormat="1" applyFont="1" applyFill="1" applyBorder="1" applyAlignment="1">
      <alignment horizontal="center" vertical="justify"/>
    </xf>
    <xf numFmtId="49" fontId="7" fillId="10" borderId="5" xfId="7" applyNumberFormat="1" applyFont="1" applyFill="1" applyBorder="1" applyAlignment="1">
      <alignment horizontal="right" vertical="justify"/>
    </xf>
    <xf numFmtId="0" fontId="30" fillId="10" borderId="5" xfId="7" applyFont="1" applyFill="1" applyBorder="1" applyAlignment="1">
      <alignment horizontal="center" vertical="center"/>
    </xf>
    <xf numFmtId="0" fontId="7" fillId="10" borderId="5" xfId="7" applyFont="1" applyFill="1" applyBorder="1" applyAlignment="1">
      <alignment horizontal="center"/>
    </xf>
    <xf numFmtId="0" fontId="35" fillId="10" borderId="5" xfId="7" applyFont="1" applyFill="1" applyBorder="1" applyAlignment="1">
      <alignment horizontal="right" vertical="justify" wrapText="1"/>
    </xf>
    <xf numFmtId="0" fontId="7" fillId="10" borderId="5" xfId="7" applyFont="1" applyFill="1" applyBorder="1" applyAlignment="1">
      <alignment horizontal="center" vertical="center"/>
    </xf>
    <xf numFmtId="0" fontId="14" fillId="0" borderId="5" xfId="7" applyFont="1" applyFill="1" applyBorder="1" applyAlignment="1">
      <alignment horizontal="center" vertical="center"/>
    </xf>
    <xf numFmtId="0" fontId="45" fillId="3" borderId="5" xfId="7" applyFont="1" applyFill="1" applyBorder="1" applyAlignment="1">
      <alignment horizontal="center" vertical="center"/>
    </xf>
    <xf numFmtId="0" fontId="7" fillId="10" borderId="5" xfId="78" applyFont="1" applyFill="1" applyBorder="1" applyAlignment="1"/>
    <xf numFmtId="0" fontId="39" fillId="10" borderId="5" xfId="7" applyFont="1" applyFill="1" applyBorder="1" applyAlignment="1">
      <alignment horizontal="center" vertical="center"/>
    </xf>
    <xf numFmtId="0" fontId="14" fillId="10" borderId="5" xfId="7" applyFont="1" applyFill="1" applyBorder="1" applyAlignment="1">
      <alignment horizontal="center" vertical="center"/>
    </xf>
    <xf numFmtId="170" fontId="1" fillId="0" borderId="5" xfId="7" applyNumberFormat="1" applyFont="1" applyFill="1" applyBorder="1" applyAlignment="1">
      <alignment horizontal="center" vertical="center"/>
    </xf>
    <xf numFmtId="170" fontId="7" fillId="0" borderId="5" xfId="7" applyNumberFormat="1" applyFont="1" applyFill="1" applyBorder="1" applyAlignment="1">
      <alignment horizontal="center" vertical="center"/>
    </xf>
    <xf numFmtId="0" fontId="7" fillId="10" borderId="5" xfId="7" applyFont="1" applyFill="1" applyBorder="1" applyAlignment="1">
      <alignment horizontal="center" vertical="center" wrapText="1"/>
    </xf>
    <xf numFmtId="165" fontId="7" fillId="10" borderId="5" xfId="7" applyNumberFormat="1" applyFont="1" applyFill="1" applyBorder="1" applyAlignment="1">
      <alignment horizontal="center" vertical="center"/>
    </xf>
    <xf numFmtId="169" fontId="1" fillId="0" borderId="5" xfId="7" applyNumberFormat="1" applyFont="1" applyFill="1" applyBorder="1" applyAlignment="1">
      <alignment horizontal="center" vertical="center"/>
    </xf>
    <xf numFmtId="169" fontId="7" fillId="0" borderId="5" xfId="7" applyNumberFormat="1" applyFont="1" applyFill="1" applyBorder="1" applyAlignment="1">
      <alignment horizontal="center" vertical="center"/>
    </xf>
    <xf numFmtId="0" fontId="12" fillId="0" borderId="0" xfId="19" applyFont="1" applyFill="1"/>
    <xf numFmtId="0" fontId="12" fillId="8" borderId="0" xfId="18" applyFont="1" applyFill="1"/>
    <xf numFmtId="0" fontId="12" fillId="0" borderId="0" xfId="19" applyFont="1" applyFill="1" applyBorder="1"/>
    <xf numFmtId="0" fontId="21" fillId="0" borderId="0" xfId="19" applyFont="1" applyFill="1" applyAlignment="1">
      <alignment vertical="center"/>
    </xf>
    <xf numFmtId="0" fontId="7" fillId="10" borderId="0" xfId="19" applyFont="1" applyFill="1"/>
    <xf numFmtId="0" fontId="23" fillId="0" borderId="0" xfId="19" applyFont="1" applyFill="1"/>
    <xf numFmtId="0" fontId="24" fillId="0" borderId="0" xfId="19" applyFill="1"/>
    <xf numFmtId="0" fontId="24" fillId="0" borderId="0" xfId="19" applyFill="1" applyAlignment="1">
      <alignment horizontal="center"/>
    </xf>
    <xf numFmtId="0" fontId="24" fillId="0" borderId="0" xfId="19"/>
    <xf numFmtId="0" fontId="7" fillId="0" borderId="5" xfId="19" applyFont="1" applyFill="1" applyBorder="1" applyAlignment="1">
      <alignment horizontal="left" vertical="center" textRotation="90" wrapText="1"/>
    </xf>
    <xf numFmtId="49" fontId="7" fillId="0" borderId="3" xfId="19" applyNumberFormat="1" applyFont="1" applyFill="1" applyBorder="1" applyAlignment="1">
      <alignment horizontal="center" vertical="center" wrapText="1"/>
    </xf>
    <xf numFmtId="0" fontId="70" fillId="5" borderId="5" xfId="64" applyNumberFormat="1" applyFont="1" applyFill="1" applyBorder="1" applyAlignment="1">
      <alignment horizontal="center" vertical="center"/>
    </xf>
    <xf numFmtId="0" fontId="26" fillId="0" borderId="3" xfId="19" applyFont="1" applyFill="1" applyBorder="1" applyAlignment="1">
      <alignment horizontal="center" vertical="center" textRotation="90" wrapText="1"/>
    </xf>
    <xf numFmtId="0" fontId="7" fillId="0" borderId="3" xfId="19" applyFont="1" applyFill="1" applyBorder="1" applyAlignment="1">
      <alignment horizontal="center" vertical="center" textRotation="90" wrapText="1"/>
    </xf>
    <xf numFmtId="0" fontId="7" fillId="0" borderId="3" xfId="19" applyFont="1" applyFill="1" applyBorder="1" applyAlignment="1">
      <alignment horizontal="left" vertical="center" textRotation="90" wrapText="1"/>
    </xf>
    <xf numFmtId="49" fontId="1" fillId="0" borderId="3" xfId="19" applyNumberFormat="1" applyFont="1" applyFill="1" applyBorder="1" applyAlignment="1">
      <alignment horizontal="center"/>
    </xf>
    <xf numFmtId="0" fontId="1" fillId="0" borderId="3" xfId="19" applyFont="1" applyFill="1" applyBorder="1" applyAlignment="1">
      <alignment horizontal="center"/>
    </xf>
    <xf numFmtId="49" fontId="7" fillId="0" borderId="3" xfId="19" applyNumberFormat="1" applyFont="1" applyFill="1" applyBorder="1" applyAlignment="1">
      <alignment horizontal="left" vertical="center"/>
    </xf>
    <xf numFmtId="49" fontId="1" fillId="0" borderId="5" xfId="19" applyNumberFormat="1" applyFont="1" applyFill="1" applyBorder="1" applyAlignment="1">
      <alignment horizontal="center" vertical="center" wrapText="1"/>
    </xf>
    <xf numFmtId="49" fontId="1" fillId="0" borderId="5" xfId="19" applyNumberFormat="1" applyFont="1" applyFill="1" applyBorder="1" applyAlignment="1">
      <alignment horizontal="center" vertical="center"/>
    </xf>
    <xf numFmtId="0" fontId="14" fillId="0" borderId="5" xfId="19" applyFont="1" applyFill="1" applyBorder="1" applyAlignment="1">
      <alignment horizontal="left" vertical="center" wrapText="1"/>
    </xf>
    <xf numFmtId="0" fontId="1" fillId="0" borderId="5" xfId="19" applyFont="1" applyFill="1" applyBorder="1" applyAlignment="1">
      <alignment horizontal="center" vertical="center" wrapText="1"/>
    </xf>
    <xf numFmtId="0" fontId="1" fillId="0" borderId="5" xfId="19" applyFont="1" applyFill="1" applyBorder="1" applyAlignment="1">
      <alignment horizontal="center" vertical="center"/>
    </xf>
    <xf numFmtId="0" fontId="14" fillId="0" borderId="5" xfId="29" applyFont="1" applyFill="1" applyBorder="1" applyAlignment="1">
      <alignment horizontal="left" vertical="center" wrapText="1"/>
    </xf>
    <xf numFmtId="49" fontId="1" fillId="0" borderId="9" xfId="19" applyNumberFormat="1" applyFont="1" applyFill="1" applyBorder="1" applyAlignment="1">
      <alignment horizontal="center" vertical="center" wrapText="1"/>
    </xf>
    <xf numFmtId="0" fontId="1" fillId="0" borderId="9" xfId="19" applyFont="1" applyFill="1" applyBorder="1" applyAlignment="1">
      <alignment horizontal="center" vertical="center"/>
    </xf>
    <xf numFmtId="0" fontId="1" fillId="0" borderId="9" xfId="19" applyFont="1" applyBorder="1" applyAlignment="1">
      <alignment horizontal="left" vertical="center" wrapText="1"/>
    </xf>
    <xf numFmtId="1" fontId="1" fillId="3" borderId="9" xfId="19" applyNumberFormat="1" applyFont="1" applyFill="1" applyBorder="1" applyAlignment="1">
      <alignment horizontal="center" vertical="center" wrapText="1"/>
    </xf>
    <xf numFmtId="0" fontId="28" fillId="0" borderId="9" xfId="19" applyFont="1" applyBorder="1" applyAlignment="1">
      <alignment horizontal="center" vertical="center"/>
    </xf>
    <xf numFmtId="0" fontId="1" fillId="0" borderId="5" xfId="19" applyFont="1" applyBorder="1" applyAlignment="1">
      <alignment horizontal="left" vertical="center" wrapText="1"/>
    </xf>
    <xf numFmtId="1" fontId="1" fillId="3" borderId="5" xfId="19" applyNumberFormat="1" applyFont="1" applyFill="1" applyBorder="1" applyAlignment="1">
      <alignment horizontal="center" vertical="center" wrapText="1"/>
    </xf>
    <xf numFmtId="0" fontId="28" fillId="0" borderId="5" xfId="19" applyFont="1" applyBorder="1" applyAlignment="1">
      <alignment horizontal="center" vertical="center"/>
    </xf>
    <xf numFmtId="0" fontId="7" fillId="10" borderId="5" xfId="19" applyFont="1" applyFill="1" applyBorder="1"/>
    <xf numFmtId="0" fontId="7" fillId="10" borderId="5" xfId="19" applyFont="1" applyFill="1" applyBorder="1" applyAlignment="1">
      <alignment horizontal="left"/>
    </xf>
    <xf numFmtId="0" fontId="7" fillId="10" borderId="5" xfId="19" applyFont="1" applyFill="1" applyBorder="1" applyAlignment="1">
      <alignment horizontal="right"/>
    </xf>
    <xf numFmtId="0" fontId="41" fillId="0" borderId="0" xfId="19" applyFont="1" applyFill="1" applyAlignment="1">
      <alignment horizontal="left"/>
    </xf>
    <xf numFmtId="0" fontId="41" fillId="0" borderId="0" xfId="19" applyFont="1" applyFill="1" applyAlignment="1"/>
    <xf numFmtId="0" fontId="1" fillId="0" borderId="0" xfId="19" applyFont="1" applyFill="1" applyAlignment="1">
      <alignment horizontal="left"/>
    </xf>
    <xf numFmtId="0" fontId="47" fillId="0" borderId="0" xfId="19" applyFont="1" applyFill="1"/>
    <xf numFmtId="0" fontId="41" fillId="0" borderId="0" xfId="19" applyFont="1" applyFill="1" applyAlignment="1">
      <alignment horizontal="center"/>
    </xf>
    <xf numFmtId="0" fontId="12" fillId="0" borderId="9" xfId="19" applyFont="1" applyFill="1" applyBorder="1" applyAlignment="1">
      <alignment horizontal="center" vertical="center"/>
    </xf>
    <xf numFmtId="0" fontId="12" fillId="0" borderId="5" xfId="19" applyFont="1" applyFill="1" applyBorder="1" applyAlignment="1">
      <alignment horizontal="center" vertical="center"/>
    </xf>
    <xf numFmtId="0" fontId="12" fillId="3" borderId="9" xfId="19" applyFont="1" applyFill="1" applyBorder="1" applyAlignment="1">
      <alignment horizontal="center" vertical="center"/>
    </xf>
    <xf numFmtId="0" fontId="1" fillId="0" borderId="9" xfId="19" applyFont="1" applyFill="1" applyBorder="1" applyAlignment="1">
      <alignment horizontal="center" vertical="center" wrapText="1"/>
    </xf>
    <xf numFmtId="0" fontId="12" fillId="3" borderId="5" xfId="19" applyFont="1" applyFill="1" applyBorder="1" applyAlignment="1">
      <alignment horizontal="center" vertical="center"/>
    </xf>
    <xf numFmtId="0" fontId="43" fillId="0" borderId="5" xfId="19" applyFont="1" applyBorder="1" applyAlignment="1">
      <alignment textRotation="90"/>
    </xf>
    <xf numFmtId="0" fontId="14" fillId="0" borderId="3" xfId="19" applyFont="1" applyBorder="1" applyAlignment="1">
      <alignment horizontal="center" textRotation="90"/>
    </xf>
    <xf numFmtId="0" fontId="43" fillId="0" borderId="3" xfId="19" applyFont="1" applyBorder="1" applyAlignment="1">
      <alignment textRotation="90"/>
    </xf>
    <xf numFmtId="0" fontId="71" fillId="0" borderId="5" xfId="19" applyFont="1" applyFill="1" applyBorder="1" applyAlignment="1">
      <alignment horizontal="center" vertical="center"/>
    </xf>
    <xf numFmtId="0" fontId="12" fillId="0" borderId="9" xfId="19" applyFont="1" applyFill="1" applyBorder="1" applyAlignment="1">
      <alignment vertical="center"/>
    </xf>
    <xf numFmtId="0" fontId="12" fillId="0" borderId="5" xfId="19" applyFont="1" applyFill="1" applyBorder="1" applyAlignment="1">
      <alignment vertical="center"/>
    </xf>
    <xf numFmtId="0" fontId="14" fillId="0" borderId="3" xfId="19" applyFont="1" applyBorder="1" applyAlignment="1">
      <alignment horizontal="center" vertical="center" textRotation="90" wrapText="1"/>
    </xf>
    <xf numFmtId="1" fontId="1" fillId="0" borderId="9" xfId="19" applyNumberFormat="1" applyFont="1" applyFill="1" applyBorder="1" applyAlignment="1">
      <alignment horizontal="center" vertical="center"/>
    </xf>
    <xf numFmtId="0" fontId="1" fillId="0" borderId="9" xfId="19" applyNumberFormat="1" applyFont="1" applyFill="1" applyBorder="1" applyAlignment="1">
      <alignment horizontal="center" vertical="center"/>
    </xf>
    <xf numFmtId="1" fontId="1" fillId="0" borderId="5" xfId="19" applyNumberFormat="1" applyFont="1" applyFill="1" applyBorder="1" applyAlignment="1">
      <alignment horizontal="center" vertical="center"/>
    </xf>
    <xf numFmtId="0" fontId="1" fillId="0" borderId="5" xfId="19" applyNumberFormat="1" applyFont="1" applyFill="1" applyBorder="1" applyAlignment="1">
      <alignment horizontal="center" vertical="center"/>
    </xf>
    <xf numFmtId="0" fontId="72" fillId="0" borderId="0" xfId="30" applyFont="1"/>
    <xf numFmtId="0" fontId="72" fillId="8" borderId="0" xfId="30" applyFont="1" applyFill="1"/>
    <xf numFmtId="0" fontId="72" fillId="5" borderId="0" xfId="30" applyFont="1" applyFill="1"/>
    <xf numFmtId="0" fontId="73" fillId="5" borderId="0" xfId="30" applyFont="1" applyFill="1"/>
    <xf numFmtId="0" fontId="74" fillId="13" borderId="0" xfId="30" applyFont="1" applyFill="1"/>
    <xf numFmtId="0" fontId="75" fillId="5" borderId="0" xfId="64" applyNumberFormat="1" applyFont="1" applyFill="1" applyBorder="1"/>
    <xf numFmtId="0" fontId="75" fillId="9" borderId="0" xfId="64" applyNumberFormat="1" applyFont="1" applyFill="1" applyBorder="1"/>
    <xf numFmtId="0" fontId="75" fillId="0" borderId="0" xfId="64" applyNumberFormat="1" applyFont="1" applyFill="1" applyBorder="1"/>
    <xf numFmtId="0" fontId="26" fillId="13" borderId="0" xfId="64" applyNumberFormat="1" applyFont="1" applyFill="1" applyBorder="1"/>
    <xf numFmtId="0" fontId="26" fillId="14" borderId="0" xfId="64" applyNumberFormat="1" applyFont="1" applyFill="1" applyBorder="1"/>
    <xf numFmtId="0" fontId="20" fillId="10" borderId="0" xfId="65" applyFont="1" applyFill="1" applyAlignment="1"/>
    <xf numFmtId="0" fontId="76" fillId="0" borderId="0" xfId="30" applyFont="1"/>
    <xf numFmtId="0" fontId="72" fillId="0" borderId="0" xfId="30"/>
    <xf numFmtId="0" fontId="77" fillId="0" borderId="0" xfId="30" applyFont="1"/>
    <xf numFmtId="0" fontId="78" fillId="0" borderId="0" xfId="30" applyFont="1"/>
    <xf numFmtId="49" fontId="7" fillId="0" borderId="0" xfId="64" applyNumberFormat="1" applyFont="1" applyFill="1" applyBorder="1" applyAlignment="1">
      <alignment horizontal="left"/>
    </xf>
    <xf numFmtId="0" fontId="68" fillId="0" borderId="5" xfId="64" applyNumberFormat="1" applyFont="1" applyFill="1" applyBorder="1" applyAlignment="1">
      <alignment horizontal="center" vertical="center"/>
    </xf>
    <xf numFmtId="0" fontId="12" fillId="3" borderId="9" xfId="64" applyNumberFormat="1" applyFont="1" applyFill="1" applyBorder="1" applyAlignment="1">
      <alignment vertical="center" wrapText="1"/>
    </xf>
    <xf numFmtId="3" fontId="68" fillId="0" borderId="5" xfId="64" applyNumberFormat="1" applyFont="1" applyFill="1" applyBorder="1" applyAlignment="1">
      <alignment vertical="center"/>
    </xf>
    <xf numFmtId="0" fontId="14" fillId="5" borderId="5" xfId="64" applyNumberFormat="1" applyFont="1" applyFill="1" applyBorder="1" applyAlignment="1">
      <alignment horizontal="left" vertical="center"/>
    </xf>
    <xf numFmtId="0" fontId="68" fillId="8" borderId="5" xfId="64" applyNumberFormat="1" applyFont="1" applyFill="1" applyBorder="1" applyAlignment="1">
      <alignment horizontal="center" vertical="center"/>
    </xf>
    <xf numFmtId="0" fontId="12" fillId="8" borderId="9" xfId="64" applyNumberFormat="1" applyFont="1" applyFill="1" applyBorder="1" applyAlignment="1">
      <alignment vertical="center" wrapText="1"/>
    </xf>
    <xf numFmtId="0" fontId="78" fillId="15" borderId="5" xfId="22" applyFont="1" applyFill="1" applyBorder="1" applyAlignment="1">
      <alignment horizontal="center" vertical="center" wrapText="1"/>
    </xf>
    <xf numFmtId="3" fontId="68" fillId="8" borderId="5" xfId="64" applyNumberFormat="1" applyFont="1" applyFill="1" applyBorder="1" applyAlignment="1">
      <alignment vertical="center"/>
    </xf>
    <xf numFmtId="0" fontId="68" fillId="5" borderId="5" xfId="64" applyNumberFormat="1" applyFont="1" applyFill="1" applyBorder="1" applyAlignment="1">
      <alignment horizontal="center" vertical="center"/>
    </xf>
    <xf numFmtId="49" fontId="68" fillId="5" borderId="5" xfId="64" applyNumberFormat="1" applyFont="1" applyFill="1" applyBorder="1" applyAlignment="1">
      <alignment horizontal="center" vertical="center"/>
    </xf>
    <xf numFmtId="0" fontId="7" fillId="5" borderId="5" xfId="75" applyFont="1" applyFill="1" applyBorder="1" applyAlignment="1">
      <alignment horizontal="left" vertical="center"/>
    </xf>
    <xf numFmtId="3" fontId="68" fillId="5" borderId="5" xfId="64" applyNumberFormat="1" applyFont="1" applyFill="1" applyBorder="1" applyAlignment="1">
      <alignment vertical="center"/>
    </xf>
    <xf numFmtId="0" fontId="14" fillId="5" borderId="5" xfId="75" applyFont="1" applyFill="1" applyBorder="1" applyAlignment="1">
      <alignment horizontal="left" vertical="center"/>
    </xf>
    <xf numFmtId="171" fontId="12" fillId="5" borderId="5" xfId="65" applyNumberFormat="1" applyFont="1" applyFill="1" applyBorder="1" applyAlignment="1">
      <alignment horizontal="center" vertical="center" wrapText="1"/>
    </xf>
    <xf numFmtId="0" fontId="12" fillId="5" borderId="5" xfId="65" applyFont="1" applyFill="1" applyBorder="1" applyAlignment="1">
      <alignment vertical="center" wrapText="1"/>
    </xf>
    <xf numFmtId="49" fontId="12" fillId="5" borderId="5" xfId="65" applyNumberFormat="1" applyFont="1" applyFill="1" applyBorder="1" applyAlignment="1">
      <alignment horizontal="center" vertical="center"/>
    </xf>
    <xf numFmtId="49" fontId="12" fillId="5" borderId="5" xfId="29" applyNumberFormat="1" applyFont="1" applyFill="1" applyBorder="1" applyAlignment="1">
      <alignment horizontal="center" vertical="center"/>
    </xf>
    <xf numFmtId="3" fontId="12" fillId="5" borderId="5" xfId="64" applyNumberFormat="1" applyFont="1" applyFill="1" applyBorder="1" applyAlignment="1">
      <alignment vertical="center"/>
    </xf>
    <xf numFmtId="0" fontId="14" fillId="13" borderId="5" xfId="65" applyNumberFormat="1" applyFont="1" applyFill="1" applyBorder="1" applyAlignment="1">
      <alignment horizontal="right" vertical="center"/>
    </xf>
    <xf numFmtId="171" fontId="14" fillId="13" borderId="5" xfId="65" applyNumberFormat="1" applyFont="1" applyFill="1" applyBorder="1" applyAlignment="1">
      <alignment horizontal="center" vertical="center" wrapText="1"/>
    </xf>
    <xf numFmtId="0" fontId="14" fillId="13" borderId="5" xfId="64" applyFont="1" applyFill="1" applyBorder="1" applyAlignment="1">
      <alignment horizontal="center" vertical="center"/>
    </xf>
    <xf numFmtId="3" fontId="14" fillId="13" borderId="5" xfId="64" applyNumberFormat="1" applyFont="1" applyFill="1" applyBorder="1" applyAlignment="1">
      <alignment vertical="center"/>
    </xf>
    <xf numFmtId="0" fontId="12" fillId="5" borderId="5" xfId="65" applyFont="1" applyFill="1" applyBorder="1" applyAlignment="1">
      <alignment horizontal="center" vertical="center"/>
    </xf>
    <xf numFmtId="1" fontId="68" fillId="5" borderId="5" xfId="65" applyNumberFormat="1" applyFont="1" applyFill="1" applyBorder="1" applyAlignment="1">
      <alignment horizontal="center"/>
    </xf>
    <xf numFmtId="0" fontId="68" fillId="5" borderId="5" xfId="65" applyFont="1" applyFill="1" applyBorder="1" applyAlignment="1">
      <alignment vertical="center" wrapText="1"/>
    </xf>
    <xf numFmtId="49" fontId="68" fillId="5" borderId="5" xfId="65" applyNumberFormat="1" applyFont="1" applyFill="1" applyBorder="1" applyAlignment="1">
      <alignment horizontal="center" vertical="center"/>
    </xf>
    <xf numFmtId="0" fontId="68" fillId="5" borderId="5" xfId="65" applyFont="1" applyFill="1" applyBorder="1" applyAlignment="1">
      <alignment horizontal="center" vertical="center"/>
    </xf>
    <xf numFmtId="0" fontId="14" fillId="9" borderId="5" xfId="65" applyFont="1" applyFill="1" applyBorder="1" applyAlignment="1">
      <alignment horizontal="center" vertical="center"/>
    </xf>
    <xf numFmtId="1" fontId="14" fillId="9" borderId="5" xfId="65" applyNumberFormat="1" applyFont="1" applyFill="1" applyBorder="1" applyAlignment="1">
      <alignment horizontal="center" vertical="center"/>
    </xf>
    <xf numFmtId="49" fontId="14" fillId="9" borderId="5" xfId="70" applyNumberFormat="1" applyFont="1" applyFill="1" applyBorder="1" applyAlignment="1">
      <alignment horizontal="right" vertical="center" wrapText="1"/>
    </xf>
    <xf numFmtId="49" fontId="14" fillId="9" borderId="5" xfId="65" applyNumberFormat="1" applyFont="1" applyFill="1" applyBorder="1" applyAlignment="1">
      <alignment horizontal="center" vertical="center"/>
    </xf>
    <xf numFmtId="49" fontId="14" fillId="9" borderId="5" xfId="65" applyNumberFormat="1" applyFont="1" applyFill="1" applyBorder="1" applyAlignment="1">
      <alignment horizontal="right" vertical="center"/>
    </xf>
    <xf numFmtId="3" fontId="12" fillId="3" borderId="7" xfId="64" applyNumberFormat="1" applyFont="1" applyFill="1" applyBorder="1" applyAlignment="1">
      <alignment horizontal="center" vertical="center" textRotation="90" wrapText="1"/>
    </xf>
    <xf numFmtId="3" fontId="12" fillId="3" borderId="5" xfId="64" applyNumberFormat="1" applyFont="1" applyFill="1" applyBorder="1" applyAlignment="1">
      <alignment horizontal="center" vertical="center" wrapText="1"/>
    </xf>
    <xf numFmtId="3" fontId="12" fillId="3" borderId="5" xfId="64" applyNumberFormat="1" applyFont="1" applyFill="1" applyBorder="1" applyAlignment="1">
      <alignment horizontal="center" vertical="center" textRotation="90" wrapText="1"/>
    </xf>
    <xf numFmtId="165" fontId="12" fillId="5" borderId="5" xfId="64" applyNumberFormat="1" applyFont="1" applyFill="1" applyBorder="1" applyAlignment="1">
      <alignment horizontal="center"/>
    </xf>
    <xf numFmtId="0" fontId="12" fillId="5" borderId="5" xfId="64" applyNumberFormat="1" applyFont="1" applyFill="1" applyBorder="1" applyAlignment="1">
      <alignment horizontal="right"/>
    </xf>
    <xf numFmtId="0" fontId="12" fillId="5" borderId="5" xfId="64" applyNumberFormat="1" applyFont="1" applyFill="1" applyBorder="1"/>
    <xf numFmtId="165" fontId="12" fillId="9" borderId="5" xfId="64" applyNumberFormat="1" applyFont="1" applyFill="1" applyBorder="1" applyAlignment="1">
      <alignment horizontal="center"/>
    </xf>
    <xf numFmtId="0" fontId="12" fillId="9" borderId="5" xfId="64" applyNumberFormat="1" applyFont="1" applyFill="1" applyBorder="1" applyAlignment="1">
      <alignment horizontal="right"/>
    </xf>
    <xf numFmtId="0" fontId="12" fillId="9" borderId="5" xfId="64" applyNumberFormat="1" applyFont="1" applyFill="1" applyBorder="1"/>
    <xf numFmtId="3" fontId="68" fillId="0" borderId="5" xfId="64" applyNumberFormat="1" applyFont="1" applyFill="1" applyBorder="1" applyAlignment="1">
      <alignment horizontal="right" vertical="center"/>
    </xf>
    <xf numFmtId="164" fontId="68" fillId="0" borderId="5" xfId="64" applyNumberFormat="1" applyFont="1" applyFill="1" applyBorder="1" applyAlignment="1">
      <alignment horizontal="right" vertical="center"/>
    </xf>
    <xf numFmtId="3" fontId="68" fillId="8" borderId="5" xfId="64" applyNumberFormat="1" applyFont="1" applyFill="1" applyBorder="1" applyAlignment="1">
      <alignment horizontal="right" vertical="center"/>
    </xf>
    <xf numFmtId="164" fontId="68" fillId="8" borderId="5" xfId="64" applyNumberFormat="1" applyFont="1" applyFill="1" applyBorder="1" applyAlignment="1">
      <alignment horizontal="right" vertical="center"/>
    </xf>
    <xf numFmtId="3" fontId="68" fillId="5" borderId="5" xfId="64" applyNumberFormat="1" applyFont="1" applyFill="1" applyBorder="1" applyAlignment="1">
      <alignment horizontal="right" vertical="center"/>
    </xf>
    <xf numFmtId="164" fontId="68" fillId="5" borderId="5" xfId="64" applyNumberFormat="1" applyFont="1" applyFill="1" applyBorder="1" applyAlignment="1">
      <alignment horizontal="right" vertical="center"/>
    </xf>
    <xf numFmtId="164" fontId="12" fillId="5" borderId="5" xfId="64" applyNumberFormat="1" applyFont="1" applyFill="1" applyBorder="1" applyAlignment="1">
      <alignment horizontal="right" vertical="center"/>
    </xf>
    <xf numFmtId="3" fontId="14" fillId="13" borderId="5" xfId="64" applyNumberFormat="1" applyFont="1" applyFill="1" applyBorder="1" applyAlignment="1">
      <alignment horizontal="right" vertical="center"/>
    </xf>
    <xf numFmtId="164" fontId="14" fillId="13" borderId="5" xfId="64" applyNumberFormat="1" applyFont="1" applyFill="1" applyBorder="1" applyAlignment="1">
      <alignment horizontal="right" vertical="center"/>
    </xf>
    <xf numFmtId="3" fontId="68" fillId="9" borderId="5" xfId="64" applyNumberFormat="1" applyFont="1" applyFill="1" applyBorder="1" applyAlignment="1">
      <alignment horizontal="right" vertical="center"/>
    </xf>
    <xf numFmtId="3" fontId="79" fillId="9" borderId="5" xfId="64" applyNumberFormat="1" applyFont="1" applyFill="1" applyBorder="1" applyAlignment="1">
      <alignment horizontal="right" vertical="center"/>
    </xf>
    <xf numFmtId="164" fontId="14" fillId="9" borderId="5" xfId="64" applyNumberFormat="1" applyFont="1" applyFill="1" applyBorder="1" applyAlignment="1">
      <alignment horizontal="right" vertical="center"/>
    </xf>
    <xf numFmtId="3" fontId="12" fillId="3" borderId="2" xfId="64" applyNumberFormat="1" applyFont="1" applyFill="1" applyBorder="1" applyAlignment="1">
      <alignment horizontal="centerContinuous" vertical="center"/>
    </xf>
    <xf numFmtId="3" fontId="12" fillId="3" borderId="11" xfId="64" applyNumberFormat="1" applyFont="1" applyFill="1" applyBorder="1" applyAlignment="1">
      <alignment horizontal="centerContinuous" vertical="center"/>
    </xf>
    <xf numFmtId="3" fontId="12" fillId="3" borderId="12" xfId="64" applyNumberFormat="1" applyFont="1" applyFill="1" applyBorder="1" applyAlignment="1">
      <alignment horizontal="centerContinuous" vertical="center"/>
    </xf>
    <xf numFmtId="3" fontId="12" fillId="3" borderId="6" xfId="64" applyNumberFormat="1" applyFont="1" applyFill="1" applyBorder="1" applyAlignment="1">
      <alignment horizontal="centerContinuous" vertical="center"/>
    </xf>
    <xf numFmtId="3" fontId="12" fillId="3" borderId="0" xfId="64" applyNumberFormat="1" applyFont="1" applyFill="1" applyBorder="1" applyAlignment="1">
      <alignment horizontal="centerContinuous" vertical="center"/>
    </xf>
    <xf numFmtId="3" fontId="12" fillId="3" borderId="15" xfId="64" applyNumberFormat="1" applyFont="1" applyFill="1" applyBorder="1" applyAlignment="1">
      <alignment horizontal="centerContinuous" vertical="center"/>
    </xf>
    <xf numFmtId="3" fontId="12" fillId="3" borderId="8" xfId="64" applyNumberFormat="1" applyFont="1" applyFill="1" applyBorder="1" applyAlignment="1">
      <alignment horizontal="centerContinuous" vertical="center"/>
    </xf>
    <xf numFmtId="3" fontId="12" fillId="3" borderId="13" xfId="64" applyNumberFormat="1" applyFont="1" applyFill="1" applyBorder="1" applyAlignment="1">
      <alignment horizontal="centerContinuous" vertical="center"/>
    </xf>
    <xf numFmtId="3" fontId="12" fillId="3" borderId="14" xfId="64" applyNumberFormat="1" applyFont="1" applyFill="1" applyBorder="1" applyAlignment="1">
      <alignment horizontal="centerContinuous" vertical="center"/>
    </xf>
    <xf numFmtId="165" fontId="68" fillId="0" borderId="5" xfId="64" applyNumberFormat="1" applyFont="1" applyFill="1" applyBorder="1" applyAlignment="1">
      <alignment horizontal="right" vertical="center"/>
    </xf>
    <xf numFmtId="3" fontId="68" fillId="0" borderId="5" xfId="64" applyNumberFormat="1" applyFont="1" applyFill="1" applyBorder="1" applyAlignment="1">
      <alignment horizontal="center" vertical="center"/>
    </xf>
    <xf numFmtId="1" fontId="68" fillId="0" borderId="5" xfId="64" applyNumberFormat="1" applyFont="1" applyFill="1" applyBorder="1" applyAlignment="1">
      <alignment horizontal="center" vertical="center"/>
    </xf>
    <xf numFmtId="166" fontId="68" fillId="0" borderId="5" xfId="64" applyNumberFormat="1" applyFont="1" applyFill="1" applyBorder="1" applyAlignment="1">
      <alignment horizontal="center" vertical="center"/>
    </xf>
    <xf numFmtId="165" fontId="68" fillId="0" borderId="5" xfId="64" applyNumberFormat="1" applyFont="1" applyFill="1" applyBorder="1" applyAlignment="1">
      <alignment horizontal="center" vertical="center"/>
    </xf>
    <xf numFmtId="165" fontId="68" fillId="8" borderId="5" xfId="64" applyNumberFormat="1" applyFont="1" applyFill="1" applyBorder="1" applyAlignment="1">
      <alignment horizontal="right" vertical="center"/>
    </xf>
    <xf numFmtId="3" fontId="68" fillId="8" borderId="5" xfId="64" applyNumberFormat="1" applyFont="1" applyFill="1" applyBorder="1" applyAlignment="1">
      <alignment horizontal="center" vertical="center"/>
    </xf>
    <xf numFmtId="1" fontId="68" fillId="8" borderId="5" xfId="64" applyNumberFormat="1" applyFont="1" applyFill="1" applyBorder="1" applyAlignment="1">
      <alignment horizontal="center" vertical="center"/>
    </xf>
    <xf numFmtId="166" fontId="68" fillId="8" borderId="5" xfId="64" applyNumberFormat="1" applyFont="1" applyFill="1" applyBorder="1" applyAlignment="1">
      <alignment horizontal="center" vertical="center"/>
    </xf>
    <xf numFmtId="165" fontId="68" fillId="8" borderId="5" xfId="64" applyNumberFormat="1" applyFont="1" applyFill="1" applyBorder="1" applyAlignment="1">
      <alignment horizontal="center" vertical="center"/>
    </xf>
    <xf numFmtId="165" fontId="68" fillId="5" borderId="5" xfId="64" applyNumberFormat="1" applyFont="1" applyFill="1" applyBorder="1" applyAlignment="1">
      <alignment horizontal="right" vertical="center"/>
    </xf>
    <xf numFmtId="3" fontId="68" fillId="5" borderId="5" xfId="64" applyNumberFormat="1" applyFont="1" applyFill="1" applyBorder="1" applyAlignment="1">
      <alignment horizontal="center" vertical="center"/>
    </xf>
    <xf numFmtId="1" fontId="68" fillId="5" borderId="5" xfId="64" applyNumberFormat="1" applyFont="1" applyFill="1" applyBorder="1" applyAlignment="1">
      <alignment horizontal="center" vertical="center"/>
    </xf>
    <xf numFmtId="166" fontId="68" fillId="5" borderId="5" xfId="64" applyNumberFormat="1" applyFont="1" applyFill="1" applyBorder="1" applyAlignment="1">
      <alignment horizontal="center" vertical="center"/>
    </xf>
    <xf numFmtId="165" fontId="68" fillId="5" borderId="5" xfId="64" applyNumberFormat="1" applyFont="1" applyFill="1" applyBorder="1" applyAlignment="1">
      <alignment horizontal="center" vertical="center"/>
    </xf>
    <xf numFmtId="3" fontId="12" fillId="5" borderId="5" xfId="64" applyNumberFormat="1" applyFont="1" applyFill="1" applyBorder="1" applyAlignment="1">
      <alignment horizontal="center" vertical="center"/>
    </xf>
    <xf numFmtId="1" fontId="12" fillId="5" borderId="5" xfId="64" applyNumberFormat="1" applyFont="1" applyFill="1" applyBorder="1" applyAlignment="1">
      <alignment horizontal="center" vertical="center"/>
    </xf>
    <xf numFmtId="3" fontId="12" fillId="5" borderId="5" xfId="64" applyNumberFormat="1" applyFont="1" applyFill="1" applyBorder="1" applyAlignment="1">
      <alignment horizontal="center"/>
    </xf>
    <xf numFmtId="0" fontId="14" fillId="13" borderId="5" xfId="64" applyNumberFormat="1" applyFont="1" applyFill="1" applyBorder="1" applyAlignment="1">
      <alignment horizontal="center" vertical="center"/>
    </xf>
    <xf numFmtId="3" fontId="14" fillId="13" borderId="5" xfId="64" applyNumberFormat="1" applyFont="1" applyFill="1" applyBorder="1" applyAlignment="1">
      <alignment horizontal="center" vertical="center"/>
    </xf>
    <xf numFmtId="1" fontId="14" fillId="13" borderId="5" xfId="64" applyNumberFormat="1" applyFont="1" applyFill="1" applyBorder="1" applyAlignment="1">
      <alignment horizontal="center" vertical="center"/>
    </xf>
    <xf numFmtId="166" fontId="14" fillId="13" borderId="5" xfId="64" applyNumberFormat="1" applyFont="1" applyFill="1" applyBorder="1" applyAlignment="1">
      <alignment horizontal="center" vertical="center"/>
    </xf>
    <xf numFmtId="165" fontId="14" fillId="13" borderId="1" xfId="64" applyNumberFormat="1" applyFont="1" applyFill="1" applyBorder="1" applyAlignment="1">
      <alignment horizontal="center" vertical="center"/>
    </xf>
    <xf numFmtId="0" fontId="12" fillId="5" borderId="5" xfId="72" applyNumberFormat="1" applyFont="1" applyFill="1" applyBorder="1" applyAlignment="1">
      <alignment horizontal="center" vertical="center" textRotation="90"/>
    </xf>
    <xf numFmtId="0" fontId="12" fillId="5" borderId="5" xfId="72" applyNumberFormat="1" applyFont="1" applyFill="1" applyBorder="1" applyAlignment="1">
      <alignment horizontal="center" vertical="center"/>
    </xf>
    <xf numFmtId="0" fontId="14" fillId="5" borderId="5" xfId="65" applyFont="1" applyFill="1" applyBorder="1" applyAlignment="1">
      <alignment horizontal="right" vertical="center"/>
    </xf>
    <xf numFmtId="3" fontId="14" fillId="5" borderId="5" xfId="65" applyNumberFormat="1" applyFont="1" applyFill="1" applyBorder="1" applyAlignment="1">
      <alignment horizontal="right" vertical="center"/>
    </xf>
    <xf numFmtId="165" fontId="12" fillId="5" borderId="1" xfId="65" applyNumberFormat="1" applyFont="1" applyFill="1" applyBorder="1" applyAlignment="1">
      <alignment horizontal="center" vertical="center"/>
    </xf>
    <xf numFmtId="0" fontId="14" fillId="9" borderId="5" xfId="65" applyFont="1" applyFill="1" applyBorder="1" applyAlignment="1">
      <alignment horizontal="right" vertical="center"/>
    </xf>
    <xf numFmtId="3" fontId="14" fillId="9" borderId="5" xfId="65" applyNumberFormat="1" applyFont="1" applyFill="1" applyBorder="1" applyAlignment="1">
      <alignment horizontal="right" vertical="center"/>
    </xf>
    <xf numFmtId="3" fontId="14" fillId="9" borderId="5" xfId="65" applyNumberFormat="1" applyFont="1" applyFill="1" applyBorder="1" applyAlignment="1">
      <alignment horizontal="center" vertical="center"/>
    </xf>
    <xf numFmtId="165" fontId="14" fillId="9" borderId="5" xfId="65" applyNumberFormat="1" applyFont="1" applyFill="1" applyBorder="1" applyAlignment="1">
      <alignment horizontal="center" vertical="center"/>
    </xf>
    <xf numFmtId="172" fontId="12" fillId="5" borderId="5" xfId="64" applyNumberFormat="1" applyFont="1" applyFill="1" applyBorder="1" applyAlignment="1">
      <alignment horizontal="right" vertical="center"/>
    </xf>
    <xf numFmtId="0" fontId="80" fillId="0" borderId="5" xfId="64" applyNumberFormat="1" applyFont="1" applyFill="1" applyBorder="1" applyAlignment="1">
      <alignment horizontal="right" vertical="center"/>
    </xf>
    <xf numFmtId="0" fontId="80" fillId="8" borderId="5" xfId="64" applyNumberFormat="1" applyFont="1" applyFill="1" applyBorder="1" applyAlignment="1">
      <alignment horizontal="right" vertical="center"/>
    </xf>
    <xf numFmtId="0" fontId="80" fillId="5" borderId="5" xfId="64" applyNumberFormat="1" applyFont="1" applyFill="1" applyBorder="1" applyAlignment="1">
      <alignment horizontal="right" vertical="center"/>
    </xf>
    <xf numFmtId="0" fontId="14" fillId="13" borderId="5" xfId="64" applyNumberFormat="1" applyFont="1" applyFill="1" applyBorder="1" applyAlignment="1">
      <alignment horizontal="right" vertical="center"/>
    </xf>
    <xf numFmtId="49" fontId="14" fillId="5" borderId="5" xfId="65" applyNumberFormat="1" applyFont="1" applyFill="1" applyBorder="1" applyAlignment="1">
      <alignment horizontal="right" vertical="center"/>
    </xf>
    <xf numFmtId="1" fontId="12" fillId="5" borderId="5" xfId="65" applyNumberFormat="1" applyFont="1" applyFill="1" applyBorder="1" applyAlignment="1">
      <alignment horizontal="center"/>
    </xf>
    <xf numFmtId="172" fontId="14" fillId="9" borderId="5" xfId="64" applyNumberFormat="1" applyFont="1" applyFill="1" applyBorder="1" applyAlignment="1">
      <alignment horizontal="right" vertical="center"/>
    </xf>
    <xf numFmtId="173" fontId="12" fillId="5" borderId="5" xfId="64" applyNumberFormat="1" applyFont="1" applyFill="1" applyBorder="1" applyAlignment="1">
      <alignment horizontal="right" vertical="center"/>
    </xf>
    <xf numFmtId="173" fontId="14" fillId="9" borderId="5" xfId="64" applyNumberFormat="1" applyFont="1" applyFill="1" applyBorder="1" applyAlignment="1">
      <alignment horizontal="right" vertical="center"/>
    </xf>
    <xf numFmtId="1" fontId="68" fillId="5" borderId="5" xfId="65" applyNumberFormat="1" applyFont="1" applyFill="1" applyBorder="1" applyAlignment="1">
      <alignment horizontal="center" vertical="center"/>
    </xf>
    <xf numFmtId="171" fontId="12" fillId="5" borderId="5" xfId="63" applyNumberFormat="1" applyFont="1" applyFill="1" applyBorder="1" applyAlignment="1">
      <alignment horizontal="center" vertical="center" wrapText="1"/>
    </xf>
    <xf numFmtId="0" fontId="12" fillId="5" borderId="5" xfId="63" applyFont="1" applyFill="1" applyBorder="1" applyAlignment="1">
      <alignment vertical="center" wrapText="1"/>
    </xf>
    <xf numFmtId="49" fontId="12" fillId="5" borderId="5" xfId="63" applyNumberFormat="1" applyFont="1" applyFill="1" applyBorder="1" applyAlignment="1">
      <alignment horizontal="center" vertical="center"/>
    </xf>
    <xf numFmtId="0" fontId="14" fillId="13" borderId="5" xfId="63" applyNumberFormat="1" applyFont="1" applyFill="1" applyBorder="1" applyAlignment="1">
      <alignment horizontal="right" vertical="center"/>
    </xf>
    <xf numFmtId="171" fontId="14" fillId="13" borderId="5" xfId="63" applyNumberFormat="1" applyFont="1" applyFill="1" applyBorder="1" applyAlignment="1">
      <alignment horizontal="center" vertical="center" wrapText="1"/>
    </xf>
    <xf numFmtId="0" fontId="14" fillId="14" borderId="5" xfId="63" applyNumberFormat="1" applyFont="1" applyFill="1" applyBorder="1" applyAlignment="1">
      <alignment horizontal="right" vertical="center"/>
    </xf>
    <xf numFmtId="171" fontId="14" fillId="14" borderId="5" xfId="63" applyNumberFormat="1" applyFont="1" applyFill="1" applyBorder="1" applyAlignment="1">
      <alignment horizontal="center" vertical="center" wrapText="1"/>
    </xf>
    <xf numFmtId="0" fontId="14" fillId="14" borderId="5" xfId="64" applyFont="1" applyFill="1" applyBorder="1" applyAlignment="1">
      <alignment horizontal="center" vertical="center"/>
    </xf>
    <xf numFmtId="3" fontId="14" fillId="14" borderId="5" xfId="64" applyNumberFormat="1" applyFont="1" applyFill="1" applyBorder="1" applyAlignment="1">
      <alignment horizontal="right" vertical="center"/>
    </xf>
    <xf numFmtId="0" fontId="12" fillId="0" borderId="5" xfId="65" applyFont="1" applyFill="1" applyBorder="1" applyAlignment="1">
      <alignment horizontal="center" vertical="center"/>
    </xf>
    <xf numFmtId="1" fontId="68" fillId="0" borderId="5" xfId="65" applyNumberFormat="1" applyFont="1" applyFill="1" applyBorder="1" applyAlignment="1">
      <alignment horizontal="center"/>
    </xf>
    <xf numFmtId="0" fontId="68" fillId="0" borderId="5" xfId="65" applyFont="1" applyFill="1" applyBorder="1" applyAlignment="1">
      <alignment vertical="center" wrapText="1"/>
    </xf>
    <xf numFmtId="49" fontId="68" fillId="0" borderId="5" xfId="65" applyNumberFormat="1" applyFont="1" applyFill="1" applyBorder="1" applyAlignment="1">
      <alignment horizontal="center" vertical="center"/>
    </xf>
    <xf numFmtId="0" fontId="68" fillId="0" borderId="5" xfId="65" applyFont="1" applyFill="1" applyBorder="1" applyAlignment="1">
      <alignment horizontal="center" vertical="center"/>
    </xf>
    <xf numFmtId="49" fontId="41" fillId="10" borderId="5" xfId="64" applyNumberFormat="1" applyFont="1" applyFill="1" applyBorder="1" applyAlignment="1">
      <alignment horizontal="center"/>
    </xf>
    <xf numFmtId="0" fontId="41" fillId="10" borderId="5" xfId="64" applyFont="1" applyFill="1" applyBorder="1" applyAlignment="1">
      <alignment horizontal="center"/>
    </xf>
    <xf numFmtId="0" fontId="26" fillId="10" borderId="5" xfId="64" applyFont="1" applyFill="1" applyBorder="1" applyAlignment="1">
      <alignment horizontal="right"/>
    </xf>
    <xf numFmtId="3" fontId="41" fillId="10" borderId="5" xfId="64" applyNumberFormat="1" applyFont="1" applyFill="1" applyBorder="1" applyAlignment="1">
      <alignment horizontal="right"/>
    </xf>
    <xf numFmtId="0" fontId="81" fillId="0" borderId="0" xfId="30" applyFont="1"/>
    <xf numFmtId="165" fontId="12" fillId="0" borderId="5" xfId="64" applyNumberFormat="1" applyFont="1" applyFill="1" applyBorder="1" applyAlignment="1">
      <alignment horizontal="center"/>
    </xf>
    <xf numFmtId="0" fontId="12" fillId="0" borderId="5" xfId="64" applyNumberFormat="1" applyFont="1" applyFill="1" applyBorder="1"/>
    <xf numFmtId="165" fontId="14" fillId="13" borderId="5" xfId="64" applyNumberFormat="1" applyFont="1" applyFill="1" applyBorder="1" applyAlignment="1">
      <alignment horizontal="center"/>
    </xf>
    <xf numFmtId="0" fontId="14" fillId="13" borderId="5" xfId="64" applyNumberFormat="1" applyFont="1" applyFill="1" applyBorder="1" applyAlignment="1">
      <alignment horizontal="right"/>
    </xf>
    <xf numFmtId="0" fontId="14" fillId="13" borderId="5" xfId="64" applyNumberFormat="1" applyFont="1" applyFill="1" applyBorder="1"/>
    <xf numFmtId="2" fontId="12" fillId="5" borderId="5" xfId="64" applyNumberFormat="1" applyFont="1" applyFill="1" applyBorder="1" applyAlignment="1">
      <alignment vertical="center"/>
    </xf>
    <xf numFmtId="2" fontId="14" fillId="14" borderId="5" xfId="64" applyNumberFormat="1" applyFont="1" applyFill="1" applyBorder="1" applyAlignment="1">
      <alignment horizontal="right" vertical="center"/>
    </xf>
    <xf numFmtId="165" fontId="14" fillId="14" borderId="5" xfId="64" applyNumberFormat="1" applyFont="1" applyFill="1" applyBorder="1" applyAlignment="1">
      <alignment horizontal="center"/>
    </xf>
    <xf numFmtId="0" fontId="14" fillId="14" borderId="5" xfId="64" applyNumberFormat="1" applyFont="1" applyFill="1" applyBorder="1" applyAlignment="1">
      <alignment horizontal="right"/>
    </xf>
    <xf numFmtId="0" fontId="14" fillId="14" borderId="5" xfId="64" applyNumberFormat="1" applyFont="1" applyFill="1" applyBorder="1"/>
    <xf numFmtId="164" fontId="12" fillId="14" borderId="5" xfId="64" applyNumberFormat="1" applyFont="1" applyFill="1" applyBorder="1" applyAlignment="1">
      <alignment horizontal="right" vertical="center"/>
    </xf>
    <xf numFmtId="167" fontId="26" fillId="10" borderId="5" xfId="64" applyNumberFormat="1" applyFont="1" applyFill="1" applyBorder="1" applyAlignment="1">
      <alignment horizontal="right"/>
    </xf>
    <xf numFmtId="0" fontId="72" fillId="0" borderId="0" xfId="30" applyFont="1" applyAlignment="1">
      <alignment horizontal="right"/>
    </xf>
    <xf numFmtId="169" fontId="72" fillId="0" borderId="0" xfId="30" applyNumberFormat="1" applyAlignment="1">
      <alignment horizontal="right"/>
    </xf>
    <xf numFmtId="0" fontId="76" fillId="0" borderId="0" xfId="30" applyFont="1" applyAlignment="1">
      <alignment horizontal="right"/>
    </xf>
    <xf numFmtId="169" fontId="76" fillId="0" borderId="0" xfId="30" applyNumberFormat="1" applyFont="1" applyAlignment="1">
      <alignment horizontal="right"/>
    </xf>
    <xf numFmtId="0" fontId="14" fillId="0" borderId="5" xfId="65" applyFont="1" applyFill="1" applyBorder="1" applyAlignment="1">
      <alignment horizontal="center" vertical="center"/>
    </xf>
    <xf numFmtId="0" fontId="14" fillId="0" borderId="5" xfId="65" applyFont="1" applyFill="1" applyBorder="1" applyAlignment="1">
      <alignment horizontal="right" vertical="center"/>
    </xf>
    <xf numFmtId="3" fontId="14" fillId="0" borderId="5" xfId="65" applyNumberFormat="1" applyFont="1" applyFill="1" applyBorder="1" applyAlignment="1">
      <alignment horizontal="right" vertical="center"/>
    </xf>
    <xf numFmtId="0" fontId="14" fillId="13" borderId="5" xfId="65" applyFont="1" applyFill="1" applyBorder="1" applyAlignment="1">
      <alignment horizontal="center" vertical="center"/>
    </xf>
    <xf numFmtId="0" fontId="14" fillId="13" borderId="5" xfId="65" applyFont="1" applyFill="1" applyBorder="1" applyAlignment="1">
      <alignment horizontal="right" vertical="center"/>
    </xf>
    <xf numFmtId="3" fontId="14" fillId="13" borderId="5" xfId="65" applyNumberFormat="1" applyFont="1" applyFill="1" applyBorder="1" applyAlignment="1">
      <alignment horizontal="right" vertical="center"/>
    </xf>
    <xf numFmtId="165" fontId="14" fillId="13" borderId="5" xfId="64" applyNumberFormat="1" applyFont="1" applyFill="1" applyBorder="1" applyAlignment="1">
      <alignment horizontal="center" vertical="center"/>
    </xf>
    <xf numFmtId="164" fontId="14" fillId="14" borderId="5" xfId="64" applyNumberFormat="1" applyFont="1" applyFill="1" applyBorder="1" applyAlignment="1">
      <alignment horizontal="right" vertical="center"/>
    </xf>
    <xf numFmtId="0" fontId="14" fillId="14" borderId="5" xfId="65" applyFont="1" applyFill="1" applyBorder="1" applyAlignment="1">
      <alignment horizontal="center" vertical="center"/>
    </xf>
    <xf numFmtId="0" fontId="14" fillId="14" borderId="5" xfId="65" applyFont="1" applyFill="1" applyBorder="1" applyAlignment="1">
      <alignment horizontal="right" vertical="center"/>
    </xf>
    <xf numFmtId="3" fontId="14" fillId="14" borderId="5" xfId="65" applyNumberFormat="1" applyFont="1" applyFill="1" applyBorder="1" applyAlignment="1">
      <alignment horizontal="right" vertical="center"/>
    </xf>
    <xf numFmtId="166" fontId="14" fillId="14" borderId="5" xfId="64" applyNumberFormat="1" applyFont="1" applyFill="1" applyBorder="1" applyAlignment="1">
      <alignment horizontal="center" vertical="center"/>
    </xf>
    <xf numFmtId="3" fontId="14" fillId="14" borderId="5" xfId="64" applyNumberFormat="1" applyFont="1" applyFill="1" applyBorder="1" applyAlignment="1">
      <alignment horizontal="center" vertical="center"/>
    </xf>
    <xf numFmtId="165" fontId="14" fillId="14" borderId="5" xfId="64" applyNumberFormat="1" applyFont="1" applyFill="1" applyBorder="1" applyAlignment="1">
      <alignment horizontal="center" vertical="center"/>
    </xf>
    <xf numFmtId="0" fontId="12" fillId="0" borderId="5" xfId="72" applyNumberFormat="1" applyFont="1" applyFill="1" applyBorder="1" applyAlignment="1">
      <alignment horizontal="center" vertical="center" textRotation="90"/>
    </xf>
    <xf numFmtId="0" fontId="12" fillId="0" borderId="5" xfId="72" applyNumberFormat="1" applyFont="1" applyFill="1" applyBorder="1" applyAlignment="1">
      <alignment horizontal="center" vertical="center"/>
    </xf>
    <xf numFmtId="165" fontId="12" fillId="0" borderId="1" xfId="65" applyNumberFormat="1" applyFont="1" applyFill="1" applyBorder="1" applyAlignment="1">
      <alignment horizontal="center" vertical="center"/>
    </xf>
    <xf numFmtId="3" fontId="41" fillId="10" borderId="5" xfId="64" applyNumberFormat="1" applyFont="1" applyFill="1" applyBorder="1" applyAlignment="1">
      <alignment horizontal="center"/>
    </xf>
    <xf numFmtId="3" fontId="26" fillId="10" borderId="5" xfId="64" applyNumberFormat="1" applyFont="1" applyFill="1" applyBorder="1" applyAlignment="1">
      <alignment horizontal="center"/>
    </xf>
    <xf numFmtId="164" fontId="26" fillId="10" borderId="5" xfId="64" applyNumberFormat="1" applyFont="1" applyFill="1" applyBorder="1" applyAlignment="1">
      <alignment horizontal="right"/>
    </xf>
    <xf numFmtId="0" fontId="14" fillId="14" borderId="5" xfId="64" applyNumberFormat="1" applyFont="1" applyFill="1" applyBorder="1" applyAlignment="1">
      <alignment horizontal="right" vertical="center"/>
    </xf>
    <xf numFmtId="49" fontId="14" fillId="0" borderId="5" xfId="65" applyNumberFormat="1" applyFont="1" applyFill="1" applyBorder="1" applyAlignment="1">
      <alignment horizontal="right" vertical="center"/>
    </xf>
    <xf numFmtId="0" fontId="24" fillId="8" borderId="0" xfId="47" applyFont="1" applyFill="1"/>
    <xf numFmtId="0" fontId="24" fillId="5" borderId="0" xfId="47" applyFont="1" applyFill="1" applyAlignment="1">
      <alignment vertical="center"/>
    </xf>
    <xf numFmtId="0" fontId="24" fillId="10" borderId="0" xfId="47" applyFont="1" applyFill="1"/>
    <xf numFmtId="0" fontId="24" fillId="5" borderId="0" xfId="47" applyFont="1" applyFill="1"/>
    <xf numFmtId="49" fontId="12" fillId="5" borderId="2" xfId="72" applyNumberFormat="1" applyFont="1" applyFill="1" applyBorder="1" applyAlignment="1">
      <alignment horizontal="center" vertical="center"/>
    </xf>
    <xf numFmtId="0" fontId="12" fillId="5" borderId="3" xfId="72" applyNumberFormat="1" applyFont="1" applyFill="1" applyBorder="1" applyAlignment="1">
      <alignment horizontal="center" vertical="center"/>
    </xf>
    <xf numFmtId="174" fontId="12" fillId="5" borderId="2" xfId="72" applyNumberFormat="1" applyFont="1" applyFill="1" applyBorder="1" applyAlignment="1">
      <alignment horizontal="centerContinuous" vertical="center"/>
    </xf>
    <xf numFmtId="49" fontId="12" fillId="5" borderId="6" xfId="72" applyNumberFormat="1" applyFont="1" applyFill="1" applyBorder="1" applyAlignment="1">
      <alignment horizontal="center" vertical="center"/>
    </xf>
    <xf numFmtId="0" fontId="12" fillId="5" borderId="7" xfId="72" applyNumberFormat="1" applyFont="1" applyFill="1" applyBorder="1" applyAlignment="1">
      <alignment horizontal="center" vertical="center"/>
    </xf>
    <xf numFmtId="174" fontId="12" fillId="5" borderId="6" xfId="72" applyNumberFormat="1" applyFont="1" applyFill="1" applyBorder="1" applyAlignment="1">
      <alignment horizontal="centerContinuous" vertical="center"/>
    </xf>
    <xf numFmtId="174" fontId="12" fillId="5" borderId="8" xfId="72" applyNumberFormat="1" applyFont="1" applyFill="1" applyBorder="1" applyAlignment="1">
      <alignment horizontal="centerContinuous" vertical="center"/>
    </xf>
    <xf numFmtId="0" fontId="12" fillId="5" borderId="8" xfId="72" applyNumberFormat="1" applyFont="1" applyFill="1" applyBorder="1" applyAlignment="1">
      <alignment horizontal="center" vertical="center" textRotation="90"/>
    </xf>
    <xf numFmtId="49" fontId="12" fillId="5" borderId="8" xfId="72" applyNumberFormat="1" applyFont="1" applyFill="1" applyBorder="1" applyAlignment="1">
      <alignment horizontal="center" vertical="center"/>
    </xf>
    <xf numFmtId="0" fontId="12" fillId="5" borderId="9" xfId="72" applyNumberFormat="1" applyFont="1" applyFill="1" applyBorder="1" applyAlignment="1">
      <alignment horizontal="center" vertical="center"/>
    </xf>
    <xf numFmtId="0" fontId="12" fillId="5" borderId="14" xfId="72" applyNumberFormat="1" applyFont="1" applyFill="1" applyBorder="1" applyAlignment="1">
      <alignment horizontal="center" vertical="center" textRotation="90"/>
    </xf>
    <xf numFmtId="0" fontId="12" fillId="5" borderId="9" xfId="72" applyNumberFormat="1" applyFont="1" applyFill="1" applyBorder="1" applyAlignment="1">
      <alignment horizontal="center" vertical="center" textRotation="90"/>
    </xf>
    <xf numFmtId="174" fontId="12" fillId="5" borderId="9" xfId="72" applyNumberFormat="1" applyFont="1" applyFill="1" applyBorder="1" applyAlignment="1">
      <alignment horizontal="center" vertical="center"/>
    </xf>
    <xf numFmtId="0" fontId="14" fillId="5" borderId="9" xfId="72" applyNumberFormat="1" applyFont="1" applyFill="1" applyBorder="1" applyAlignment="1">
      <alignment horizontal="left" vertical="center"/>
    </xf>
    <xf numFmtId="0" fontId="12" fillId="8" borderId="8" xfId="72" applyNumberFormat="1" applyFont="1" applyFill="1" applyBorder="1" applyAlignment="1">
      <alignment horizontal="center" vertical="center" textRotation="90"/>
    </xf>
    <xf numFmtId="49" fontId="12" fillId="8" borderId="8" xfId="72" applyNumberFormat="1" applyFont="1" applyFill="1" applyBorder="1" applyAlignment="1">
      <alignment horizontal="center" vertical="center"/>
    </xf>
    <xf numFmtId="0" fontId="14" fillId="8" borderId="9" xfId="72" applyNumberFormat="1" applyFont="1" applyFill="1" applyBorder="1" applyAlignment="1">
      <alignment horizontal="center" vertical="center"/>
    </xf>
    <xf numFmtId="0" fontId="12" fillId="8" borderId="14" xfId="72" applyNumberFormat="1" applyFont="1" applyFill="1" applyBorder="1" applyAlignment="1">
      <alignment horizontal="center" vertical="center" textRotation="90"/>
    </xf>
    <xf numFmtId="0" fontId="12" fillId="8" borderId="9" xfId="72" applyNumberFormat="1" applyFont="1" applyFill="1" applyBorder="1" applyAlignment="1">
      <alignment horizontal="center" vertical="center" textRotation="90"/>
    </xf>
    <xf numFmtId="174" fontId="12" fillId="8" borderId="9" xfId="72" applyNumberFormat="1" applyFont="1" applyFill="1" applyBorder="1" applyAlignment="1">
      <alignment horizontal="center" vertical="center"/>
    </xf>
    <xf numFmtId="0" fontId="12" fillId="5" borderId="5" xfId="47" applyFont="1" applyFill="1" applyBorder="1" applyAlignment="1">
      <alignment vertical="center"/>
    </xf>
    <xf numFmtId="0" fontId="12" fillId="5" borderId="5" xfId="47" applyFont="1" applyFill="1" applyBorder="1" applyAlignment="1">
      <alignment horizontal="center" vertical="center"/>
    </xf>
    <xf numFmtId="0" fontId="12" fillId="5" borderId="5" xfId="47" applyFont="1" applyFill="1" applyBorder="1" applyAlignment="1">
      <alignment horizontal="right" vertical="center"/>
    </xf>
    <xf numFmtId="0" fontId="12" fillId="5" borderId="5" xfId="75" applyFont="1" applyFill="1" applyBorder="1" applyAlignment="1">
      <alignment horizontal="left" vertical="center"/>
    </xf>
    <xf numFmtId="0" fontId="12" fillId="0" borderId="5" xfId="47" applyFont="1" applyFill="1" applyBorder="1" applyAlignment="1">
      <alignment horizontal="right" vertical="center"/>
    </xf>
    <xf numFmtId="0" fontId="12" fillId="5" borderId="5" xfId="75" applyFont="1" applyFill="1" applyBorder="1" applyAlignment="1">
      <alignment horizontal="left" vertical="center" wrapText="1"/>
    </xf>
    <xf numFmtId="0" fontId="24" fillId="10" borderId="5" xfId="47" applyFont="1" applyFill="1" applyBorder="1"/>
    <xf numFmtId="0" fontId="14" fillId="10" borderId="5" xfId="47" applyFont="1" applyFill="1" applyBorder="1"/>
    <xf numFmtId="174" fontId="12" fillId="5" borderId="11" xfId="72" applyNumberFormat="1" applyFont="1" applyFill="1" applyBorder="1" applyAlignment="1">
      <alignment horizontal="centerContinuous" vertical="center"/>
    </xf>
    <xf numFmtId="174" fontId="12" fillId="5" borderId="12" xfId="72" applyNumberFormat="1" applyFont="1" applyFill="1" applyBorder="1" applyAlignment="1">
      <alignment horizontal="centerContinuous" vertical="center"/>
    </xf>
    <xf numFmtId="0" fontId="12" fillId="5" borderId="11" xfId="72" applyNumberFormat="1" applyFont="1" applyFill="1" applyBorder="1" applyAlignment="1">
      <alignment horizontal="centerContinuous" vertical="center"/>
    </xf>
    <xf numFmtId="174" fontId="12" fillId="5" borderId="0" xfId="72" applyNumberFormat="1" applyFont="1" applyFill="1" applyBorder="1" applyAlignment="1">
      <alignment horizontal="centerContinuous" vertical="center"/>
    </xf>
    <xf numFmtId="174" fontId="12" fillId="5" borderId="15" xfId="72" applyNumberFormat="1" applyFont="1" applyFill="1" applyBorder="1" applyAlignment="1">
      <alignment horizontal="centerContinuous" vertical="center"/>
    </xf>
    <xf numFmtId="0" fontId="12" fillId="5" borderId="0" xfId="72" applyNumberFormat="1" applyFont="1" applyFill="1" applyBorder="1" applyAlignment="1">
      <alignment vertical="center"/>
    </xf>
    <xf numFmtId="0" fontId="12" fillId="5" borderId="0" xfId="47" applyFont="1" applyFill="1" applyBorder="1" applyAlignment="1">
      <alignment horizontal="centerContinuous" vertical="center"/>
    </xf>
    <xf numFmtId="174" fontId="12" fillId="5" borderId="13" xfId="72" applyNumberFormat="1" applyFont="1" applyFill="1" applyBorder="1" applyAlignment="1">
      <alignment horizontal="centerContinuous" vertical="center"/>
    </xf>
    <xf numFmtId="174" fontId="12" fillId="5" borderId="14" xfId="72" applyNumberFormat="1" applyFont="1" applyFill="1" applyBorder="1" applyAlignment="1">
      <alignment horizontal="centerContinuous" vertical="center"/>
    </xf>
    <xf numFmtId="174" fontId="12" fillId="5" borderId="8" xfId="72" applyNumberFormat="1" applyFont="1" applyFill="1" applyBorder="1" applyAlignment="1">
      <alignment vertical="center"/>
    </xf>
    <xf numFmtId="174" fontId="12" fillId="5" borderId="13" xfId="72" applyNumberFormat="1" applyFont="1" applyFill="1" applyBorder="1" applyAlignment="1">
      <alignment vertical="center"/>
    </xf>
    <xf numFmtId="0" fontId="12" fillId="5" borderId="13" xfId="47" applyFont="1" applyFill="1" applyBorder="1" applyAlignment="1">
      <alignment vertical="center"/>
    </xf>
    <xf numFmtId="0" fontId="12" fillId="5" borderId="3" xfId="47" applyFont="1" applyFill="1" applyBorder="1" applyAlignment="1">
      <alignment horizontal="center" vertical="center"/>
    </xf>
    <xf numFmtId="0" fontId="12" fillId="5" borderId="7" xfId="47" applyFont="1" applyFill="1" applyBorder="1" applyAlignment="1">
      <alignment horizontal="center" vertical="center"/>
    </xf>
    <xf numFmtId="0" fontId="12" fillId="5" borderId="9" xfId="47" applyFont="1" applyFill="1" applyBorder="1" applyAlignment="1">
      <alignment horizontal="center" vertical="center"/>
    </xf>
    <xf numFmtId="0" fontId="12" fillId="8" borderId="9" xfId="47" applyFont="1" applyFill="1" applyBorder="1" applyAlignment="1">
      <alignment horizontal="center" vertical="center"/>
    </xf>
    <xf numFmtId="169" fontId="12" fillId="5" borderId="5" xfId="47" applyNumberFormat="1" applyFont="1" applyFill="1" applyBorder="1" applyAlignment="1">
      <alignment horizontal="right" vertical="center"/>
    </xf>
    <xf numFmtId="169" fontId="14" fillId="10" borderId="5" xfId="47" applyNumberFormat="1" applyFont="1" applyFill="1" applyBorder="1"/>
    <xf numFmtId="0" fontId="12" fillId="5" borderId="12" xfId="72" applyNumberFormat="1" applyFont="1" applyFill="1" applyBorder="1" applyAlignment="1">
      <alignment horizontal="centerContinuous" vertical="center"/>
    </xf>
    <xf numFmtId="3" fontId="12" fillId="5" borderId="2" xfId="72" applyNumberFormat="1" applyFont="1" applyFill="1" applyBorder="1" applyAlignment="1">
      <alignment horizontal="centerContinuous" vertical="center"/>
    </xf>
    <xf numFmtId="3" fontId="12" fillId="5" borderId="12" xfId="72" applyNumberFormat="1" applyFont="1" applyFill="1" applyBorder="1" applyAlignment="1">
      <alignment horizontal="centerContinuous" vertical="center"/>
    </xf>
    <xf numFmtId="0" fontId="12" fillId="5" borderId="15" xfId="47" applyFont="1" applyFill="1" applyBorder="1" applyAlignment="1">
      <alignment vertical="center"/>
    </xf>
    <xf numFmtId="3" fontId="12" fillId="5" borderId="8" xfId="72" applyNumberFormat="1" applyFont="1" applyFill="1" applyBorder="1" applyAlignment="1">
      <alignment horizontal="centerContinuous" vertical="center"/>
    </xf>
    <xf numFmtId="3" fontId="12" fillId="5" borderId="14" xfId="72" applyNumberFormat="1" applyFont="1" applyFill="1" applyBorder="1" applyAlignment="1">
      <alignment horizontal="centerContinuous" vertical="center"/>
    </xf>
    <xf numFmtId="0" fontId="12" fillId="5" borderId="13" xfId="72" applyNumberFormat="1" applyFont="1" applyFill="1" applyBorder="1" applyAlignment="1">
      <alignment horizontal="centerContinuous" vertical="center"/>
    </xf>
    <xf numFmtId="0" fontId="12" fillId="5" borderId="15" xfId="72" applyNumberFormat="1" applyFont="1" applyFill="1" applyBorder="1" applyAlignment="1">
      <alignment horizontal="centerContinuous" vertical="center"/>
    </xf>
    <xf numFmtId="0" fontId="12" fillId="5" borderId="15" xfId="47" applyFont="1" applyFill="1" applyBorder="1" applyAlignment="1">
      <alignment horizontal="centerContinuous" vertical="center"/>
    </xf>
    <xf numFmtId="0" fontId="12" fillId="5" borderId="14" xfId="47" applyFont="1" applyFill="1" applyBorder="1" applyAlignment="1">
      <alignment vertical="center"/>
    </xf>
    <xf numFmtId="0" fontId="12" fillId="5" borderId="9" xfId="47" applyFont="1" applyFill="1" applyBorder="1" applyAlignment="1">
      <alignment horizontal="center" vertical="center" textRotation="90" wrapText="1"/>
    </xf>
    <xf numFmtId="0" fontId="12" fillId="8" borderId="9" xfId="47" applyFont="1" applyFill="1" applyBorder="1" applyAlignment="1">
      <alignment horizontal="center" vertical="center" textRotation="90" wrapText="1"/>
    </xf>
    <xf numFmtId="0" fontId="72" fillId="9" borderId="0" xfId="30" applyFont="1" applyFill="1"/>
    <xf numFmtId="0" fontId="76" fillId="0" borderId="0" xfId="30" applyFont="1"/>
    <xf numFmtId="49" fontId="68" fillId="0" borderId="5" xfId="64" applyNumberFormat="1" applyFont="1" applyFill="1" applyBorder="1" applyAlignment="1">
      <alignment horizontal="center" vertical="center"/>
    </xf>
    <xf numFmtId="2" fontId="12" fillId="5" borderId="5" xfId="65" applyNumberFormat="1" applyFont="1" applyFill="1" applyBorder="1" applyAlignment="1">
      <alignment horizontal="center" vertical="center"/>
    </xf>
    <xf numFmtId="0" fontId="12" fillId="5" borderId="5" xfId="71" applyNumberFormat="1" applyFont="1" applyFill="1" applyBorder="1" applyAlignment="1">
      <alignment horizontal="center" vertical="center" wrapText="1"/>
    </xf>
    <xf numFmtId="0" fontId="12" fillId="9" borderId="5" xfId="64" applyNumberFormat="1" applyFont="1" applyFill="1" applyBorder="1" applyAlignment="1">
      <alignment horizontal="center" vertical="center"/>
    </xf>
    <xf numFmtId="2" fontId="12" fillId="9" borderId="5" xfId="65" applyNumberFormat="1" applyFont="1" applyFill="1" applyBorder="1" applyAlignment="1">
      <alignment horizontal="center" vertical="center"/>
    </xf>
    <xf numFmtId="0" fontId="14" fillId="9" borderId="5" xfId="75" applyFont="1" applyFill="1" applyBorder="1" applyAlignment="1">
      <alignment horizontal="right" vertical="center"/>
    </xf>
    <xf numFmtId="0" fontId="12" fillId="9" borderId="5" xfId="71" applyNumberFormat="1" applyFont="1" applyFill="1" applyBorder="1" applyAlignment="1">
      <alignment horizontal="center" vertical="center" wrapText="1"/>
    </xf>
    <xf numFmtId="49" fontId="12" fillId="9" borderId="5" xfId="65" applyNumberFormat="1" applyFont="1" applyFill="1" applyBorder="1" applyAlignment="1">
      <alignment horizontal="center" vertical="center"/>
    </xf>
    <xf numFmtId="3" fontId="68" fillId="9" borderId="5" xfId="64" applyNumberFormat="1" applyFont="1" applyFill="1" applyBorder="1" applyAlignment="1">
      <alignment vertical="center"/>
    </xf>
    <xf numFmtId="49" fontId="12" fillId="5" borderId="5" xfId="64" applyNumberFormat="1" applyFont="1" applyFill="1" applyBorder="1" applyAlignment="1">
      <alignment horizontal="center" vertical="center"/>
    </xf>
    <xf numFmtId="49" fontId="12" fillId="9" borderId="5" xfId="64" applyNumberFormat="1" applyFont="1" applyFill="1" applyBorder="1" applyAlignment="1">
      <alignment horizontal="center" vertical="center"/>
    </xf>
    <xf numFmtId="0" fontId="14" fillId="9" borderId="5" xfId="65" applyNumberFormat="1" applyFont="1" applyFill="1" applyBorder="1" applyAlignment="1">
      <alignment horizontal="right" vertical="center"/>
    </xf>
    <xf numFmtId="0" fontId="14" fillId="9" borderId="5" xfId="75" applyFont="1" applyFill="1" applyBorder="1" applyAlignment="1">
      <alignment horizontal="center" vertical="center"/>
    </xf>
    <xf numFmtId="3" fontId="79" fillId="9" borderId="5" xfId="64" applyNumberFormat="1" applyFont="1" applyFill="1" applyBorder="1" applyAlignment="1">
      <alignment vertical="center"/>
    </xf>
    <xf numFmtId="2" fontId="68" fillId="5" borderId="5" xfId="65" applyNumberFormat="1" applyFont="1" applyFill="1" applyBorder="1" applyAlignment="1">
      <alignment horizontal="center" vertical="center"/>
    </xf>
    <xf numFmtId="0" fontId="12" fillId="5" borderId="5" xfId="64" applyFont="1" applyFill="1" applyBorder="1"/>
    <xf numFmtId="3" fontId="79" fillId="5" borderId="5" xfId="64" applyNumberFormat="1" applyFont="1" applyFill="1" applyBorder="1" applyAlignment="1">
      <alignment vertical="center"/>
    </xf>
    <xf numFmtId="0" fontId="12" fillId="5" borderId="5" xfId="65" applyNumberFormat="1" applyFont="1" applyFill="1" applyBorder="1" applyAlignment="1">
      <alignment vertical="center" wrapText="1"/>
    </xf>
    <xf numFmtId="2" fontId="68" fillId="9" borderId="5" xfId="65" applyNumberFormat="1" applyFont="1" applyFill="1" applyBorder="1" applyAlignment="1">
      <alignment horizontal="center" vertical="center"/>
    </xf>
    <xf numFmtId="164" fontId="79" fillId="9" borderId="5" xfId="64" applyNumberFormat="1" applyFont="1" applyFill="1" applyBorder="1" applyAlignment="1">
      <alignment horizontal="right" vertical="center"/>
    </xf>
    <xf numFmtId="169" fontId="82" fillId="0" borderId="0" xfId="30" applyNumberFormat="1" applyFont="1" applyAlignment="1">
      <alignment horizontal="right"/>
    </xf>
    <xf numFmtId="169" fontId="82" fillId="0" borderId="0" xfId="30" applyNumberFormat="1" applyFont="1" applyAlignment="1">
      <alignment horizontal="right"/>
    </xf>
    <xf numFmtId="169" fontId="83" fillId="0" borderId="0" xfId="30" applyNumberFormat="1" applyFont="1" applyAlignment="1">
      <alignment horizontal="right"/>
    </xf>
    <xf numFmtId="169" fontId="83" fillId="0" borderId="0" xfId="30" applyNumberFormat="1" applyFont="1" applyAlignment="1">
      <alignment horizontal="right"/>
    </xf>
    <xf numFmtId="0" fontId="76" fillId="0" borderId="0" xfId="30" applyFont="1" applyAlignment="1">
      <alignment horizontal="right"/>
    </xf>
    <xf numFmtId="169" fontId="83" fillId="0" borderId="0" xfId="30" applyNumberFormat="1" applyFont="1"/>
    <xf numFmtId="0" fontId="14" fillId="5" borderId="5" xfId="75" applyFont="1" applyFill="1" applyBorder="1" applyAlignment="1">
      <alignment horizontal="center" vertical="center"/>
    </xf>
    <xf numFmtId="1" fontId="14" fillId="5" borderId="5" xfId="75" applyNumberFormat="1" applyFont="1" applyFill="1" applyBorder="1" applyAlignment="1">
      <alignment horizontal="center" vertical="center"/>
    </xf>
    <xf numFmtId="165" fontId="12" fillId="5" borderId="5" xfId="64" applyNumberFormat="1" applyFont="1" applyFill="1" applyBorder="1" applyAlignment="1">
      <alignment horizontal="center" vertical="center"/>
    </xf>
    <xf numFmtId="165" fontId="79" fillId="9" borderId="5" xfId="64" applyNumberFormat="1" applyFont="1" applyFill="1" applyBorder="1" applyAlignment="1">
      <alignment horizontal="right" vertical="center"/>
    </xf>
    <xf numFmtId="1" fontId="14" fillId="9" borderId="5" xfId="75" applyNumberFormat="1" applyFont="1" applyFill="1" applyBorder="1" applyAlignment="1">
      <alignment horizontal="center" vertical="center"/>
    </xf>
    <xf numFmtId="165" fontId="14" fillId="9" borderId="5" xfId="75" applyNumberFormat="1" applyFont="1" applyFill="1" applyBorder="1" applyAlignment="1">
      <alignment horizontal="center" vertical="center"/>
    </xf>
    <xf numFmtId="0" fontId="12" fillId="5" borderId="5" xfId="65" applyNumberFormat="1" applyFont="1" applyFill="1" applyBorder="1" applyAlignment="1">
      <alignment horizontal="center" vertical="distributed"/>
    </xf>
    <xf numFmtId="0" fontId="72" fillId="0" borderId="0" xfId="30" applyAlignment="1">
      <alignment horizontal="center"/>
    </xf>
    <xf numFmtId="167" fontId="72" fillId="0" borderId="0" xfId="30" applyNumberFormat="1"/>
    <xf numFmtId="165" fontId="72" fillId="0" borderId="0" xfId="30" applyNumberFormat="1"/>
    <xf numFmtId="169" fontId="76" fillId="0" borderId="0" xfId="30" applyNumberFormat="1" applyFont="1" applyAlignment="1">
      <alignment horizontal="right"/>
    </xf>
    <xf numFmtId="169" fontId="72" fillId="0" borderId="0" xfId="30" applyNumberFormat="1" applyFont="1"/>
    <xf numFmtId="169" fontId="74" fillId="0" borderId="0" xfId="30" applyNumberFormat="1" applyFont="1"/>
    <xf numFmtId="0" fontId="68" fillId="5" borderId="5" xfId="64" applyNumberFormat="1" applyFont="1" applyFill="1" applyBorder="1" applyAlignment="1">
      <alignment horizontal="right" vertical="center"/>
    </xf>
    <xf numFmtId="0" fontId="68" fillId="9" borderId="5" xfId="64" applyNumberFormat="1" applyFont="1" applyFill="1" applyBorder="1" applyAlignment="1">
      <alignment horizontal="right" vertical="center"/>
    </xf>
    <xf numFmtId="0" fontId="14" fillId="0" borderId="5" xfId="7" applyFont="1" applyBorder="1" applyAlignment="1">
      <alignment horizontal="center" textRotation="90" wrapText="1"/>
    </xf>
    <xf numFmtId="2" fontId="28" fillId="0" borderId="5" xfId="0" applyNumberFormat="1" applyFont="1" applyFill="1" applyBorder="1" applyAlignment="1">
      <alignment horizontal="center" vertical="center" textRotation="90" wrapText="1"/>
    </xf>
    <xf numFmtId="49" fontId="12" fillId="0" borderId="5" xfId="63" applyNumberFormat="1" applyFont="1" applyFill="1" applyBorder="1" applyAlignment="1">
      <alignment horizontal="center" vertical="center"/>
    </xf>
    <xf numFmtId="165" fontId="26" fillId="0" borderId="5" xfId="24" applyNumberFormat="1" applyFont="1" applyFill="1" applyBorder="1" applyAlignment="1">
      <alignment vertical="center"/>
    </xf>
    <xf numFmtId="0" fontId="88" fillId="0" borderId="5" xfId="7" applyFont="1" applyFill="1" applyBorder="1" applyAlignment="1">
      <alignment horizontal="right" vertical="justify" wrapText="1"/>
    </xf>
    <xf numFmtId="0" fontId="89" fillId="0" borderId="5" xfId="7" applyFont="1" applyFill="1" applyBorder="1" applyAlignment="1">
      <alignment horizontal="right" vertical="justify" wrapText="1"/>
    </xf>
    <xf numFmtId="169" fontId="88" fillId="0" borderId="5" xfId="7" applyNumberFormat="1" applyFont="1" applyFill="1" applyBorder="1" applyAlignment="1">
      <alignment horizontal="right" vertical="justify" wrapText="1"/>
    </xf>
    <xf numFmtId="0" fontId="90" fillId="0" borderId="5" xfId="7" applyFont="1" applyFill="1" applyBorder="1" applyAlignment="1">
      <alignment horizontal="right" vertical="justify" wrapText="1"/>
    </xf>
    <xf numFmtId="0" fontId="91" fillId="0" borderId="5" xfId="7" applyFont="1" applyFill="1" applyBorder="1" applyAlignment="1">
      <alignment horizontal="right" vertical="justify" wrapText="1"/>
    </xf>
    <xf numFmtId="0" fontId="92" fillId="0" borderId="5" xfId="7" applyFont="1" applyFill="1" applyBorder="1" applyAlignment="1">
      <alignment horizontal="center" vertical="center"/>
    </xf>
    <xf numFmtId="2" fontId="93" fillId="0" borderId="5" xfId="7" applyNumberFormat="1" applyFont="1" applyFill="1" applyBorder="1" applyAlignment="1">
      <alignment horizontal="right" vertical="justify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94" fillId="5" borderId="0" xfId="30" applyNumberFormat="1" applyFont="1" applyFill="1"/>
    <xf numFmtId="0" fontId="94" fillId="0" borderId="0" xfId="30" applyFont="1"/>
    <xf numFmtId="168" fontId="94" fillId="5" borderId="0" xfId="30" applyNumberFormat="1" applyFont="1" applyFill="1"/>
    <xf numFmtId="0" fontId="95" fillId="0" borderId="5" xfId="24" applyFont="1" applyFill="1" applyBorder="1" applyAlignment="1">
      <alignment horizontal="center" vertical="center"/>
    </xf>
    <xf numFmtId="49" fontId="95" fillId="5" borderId="5" xfId="24" applyNumberFormat="1" applyFont="1" applyFill="1" applyBorder="1" applyAlignment="1">
      <alignment horizontal="center" vertical="center"/>
    </xf>
    <xf numFmtId="0" fontId="95" fillId="5" borderId="5" xfId="24" applyFont="1" applyFill="1" applyBorder="1" applyAlignment="1">
      <alignment horizontal="left" vertical="center"/>
    </xf>
    <xf numFmtId="0" fontId="95" fillId="5" borderId="5" xfId="24" applyFont="1" applyFill="1" applyBorder="1" applyAlignment="1">
      <alignment horizontal="center" vertical="center"/>
    </xf>
    <xf numFmtId="2" fontId="95" fillId="5" borderId="5" xfId="24" applyNumberFormat="1" applyFont="1" applyFill="1" applyBorder="1" applyAlignment="1">
      <alignment horizontal="center" vertical="center" wrapText="1"/>
    </xf>
    <xf numFmtId="0" fontId="96" fillId="0" borderId="5" xfId="24" applyFont="1" applyFill="1" applyBorder="1" applyAlignment="1">
      <alignment horizontal="center" vertical="center"/>
    </xf>
    <xf numFmtId="0" fontId="95" fillId="0" borderId="5" xfId="24" applyFont="1" applyFill="1" applyBorder="1" applyAlignment="1">
      <alignment horizontal="right" vertical="center"/>
    </xf>
    <xf numFmtId="0" fontId="97" fillId="0" borderId="5" xfId="24" applyFont="1" applyFill="1" applyBorder="1" applyAlignment="1">
      <alignment horizontal="right" vertical="center"/>
    </xf>
    <xf numFmtId="3" fontId="95" fillId="0" borderId="5" xfId="24" applyNumberFormat="1" applyFont="1" applyFill="1" applyBorder="1" applyAlignment="1">
      <alignment horizontal="right" vertical="center"/>
    </xf>
    <xf numFmtId="1" fontId="97" fillId="0" borderId="5" xfId="24" applyNumberFormat="1" applyFont="1" applyFill="1" applyBorder="1" applyAlignment="1">
      <alignment horizontal="right" vertical="center"/>
    </xf>
    <xf numFmtId="165" fontId="95" fillId="0" borderId="5" xfId="24" applyNumberFormat="1" applyFont="1" applyFill="1" applyBorder="1" applyAlignment="1">
      <alignment horizontal="right" vertical="center"/>
    </xf>
    <xf numFmtId="0" fontId="60" fillId="0" borderId="0" xfId="24" applyFont="1" applyAlignment="1">
      <alignment vertical="center"/>
    </xf>
    <xf numFmtId="0" fontId="95" fillId="9" borderId="5" xfId="24" applyFont="1" applyFill="1" applyBorder="1" applyAlignment="1">
      <alignment horizontal="center" vertical="center"/>
    </xf>
    <xf numFmtId="0" fontId="96" fillId="9" borderId="5" xfId="24" applyFont="1" applyFill="1" applyBorder="1" applyAlignment="1">
      <alignment horizontal="center" vertical="center"/>
    </xf>
    <xf numFmtId="0" fontId="97" fillId="9" borderId="5" xfId="24" applyFont="1" applyFill="1" applyBorder="1" applyAlignment="1">
      <alignment horizontal="right" vertical="center"/>
    </xf>
    <xf numFmtId="1" fontId="97" fillId="9" borderId="5" xfId="24" applyNumberFormat="1" applyFont="1" applyFill="1" applyBorder="1" applyAlignment="1">
      <alignment horizontal="right" vertical="center"/>
    </xf>
    <xf numFmtId="3" fontId="97" fillId="9" borderId="5" xfId="24" applyNumberFormat="1" applyFont="1" applyFill="1" applyBorder="1" applyAlignment="1">
      <alignment horizontal="right" vertical="center"/>
    </xf>
    <xf numFmtId="164" fontId="97" fillId="9" borderId="5" xfId="24" applyNumberFormat="1" applyFont="1" applyFill="1" applyBorder="1" applyAlignment="1">
      <alignment horizontal="right" vertical="center"/>
    </xf>
    <xf numFmtId="49" fontId="97" fillId="9" borderId="5" xfId="24" applyNumberFormat="1" applyFont="1" applyFill="1" applyBorder="1" applyAlignment="1">
      <alignment horizontal="right" vertical="center"/>
    </xf>
    <xf numFmtId="0" fontId="82" fillId="0" borderId="0" xfId="30" applyFont="1" applyAlignment="1">
      <alignment horizontal="right"/>
    </xf>
    <xf numFmtId="0" fontId="72" fillId="0" borderId="0" xfId="30" applyAlignment="1">
      <alignment horizontal="right"/>
    </xf>
    <xf numFmtId="49" fontId="12" fillId="3" borderId="1" xfId="64" applyNumberFormat="1" applyFont="1" applyFill="1" applyBorder="1" applyAlignment="1">
      <alignment horizontal="center" vertical="center" textRotation="90"/>
    </xf>
    <xf numFmtId="49" fontId="12" fillId="3" borderId="2" xfId="64" applyNumberFormat="1" applyFont="1" applyFill="1" applyBorder="1" applyAlignment="1">
      <alignment horizontal="center" vertical="center" textRotation="90"/>
    </xf>
    <xf numFmtId="0" fontId="12" fillId="3" borderId="3" xfId="64" applyNumberFormat="1" applyFont="1" applyFill="1" applyBorder="1" applyAlignment="1">
      <alignment horizontal="center" vertical="center" wrapText="1"/>
    </xf>
    <xf numFmtId="0" fontId="12" fillId="3" borderId="7" xfId="64" applyNumberFormat="1" applyFont="1" applyFill="1" applyBorder="1" applyAlignment="1">
      <alignment horizontal="center" vertical="center" wrapText="1"/>
    </xf>
    <xf numFmtId="0" fontId="12" fillId="3" borderId="9" xfId="64" applyNumberFormat="1" applyFont="1" applyFill="1" applyBorder="1" applyAlignment="1">
      <alignment horizontal="center" vertical="center" wrapText="1"/>
    </xf>
    <xf numFmtId="0" fontId="12" fillId="3" borderId="4" xfId="64" applyNumberFormat="1" applyFont="1" applyFill="1" applyBorder="1" applyAlignment="1">
      <alignment horizontal="center" vertical="center" textRotation="90"/>
    </xf>
    <xf numFmtId="0" fontId="12" fillId="3" borderId="12" xfId="64" applyNumberFormat="1" applyFont="1" applyFill="1" applyBorder="1" applyAlignment="1">
      <alignment horizontal="center" vertical="center" textRotation="90"/>
    </xf>
    <xf numFmtId="0" fontId="12" fillId="3" borderId="5" xfId="64" applyNumberFormat="1" applyFont="1" applyFill="1" applyBorder="1" applyAlignment="1">
      <alignment horizontal="center" vertical="center" textRotation="90"/>
    </xf>
    <xf numFmtId="0" fontId="12" fillId="3" borderId="3" xfId="64" applyNumberFormat="1" applyFont="1" applyFill="1" applyBorder="1" applyAlignment="1">
      <alignment horizontal="center" vertical="center" textRotation="90"/>
    </xf>
    <xf numFmtId="0" fontId="12" fillId="0" borderId="5" xfId="64" applyNumberFormat="1" applyFont="1" applyFill="1" applyBorder="1" applyAlignment="1">
      <alignment horizontal="center" vertical="center" textRotation="90"/>
    </xf>
    <xf numFmtId="0" fontId="12" fillId="0" borderId="3" xfId="64" applyNumberFormat="1" applyFont="1" applyFill="1" applyBorder="1" applyAlignment="1">
      <alignment horizontal="center" vertical="center" textRotation="90"/>
    </xf>
    <xf numFmtId="0" fontId="12" fillId="0" borderId="1" xfId="64" applyNumberFormat="1" applyFont="1" applyFill="1" applyBorder="1" applyAlignment="1">
      <alignment horizontal="center" vertical="center" textRotation="90"/>
    </xf>
    <xf numFmtId="0" fontId="12" fillId="0" borderId="2" xfId="64" applyNumberFormat="1" applyFont="1" applyFill="1" applyBorder="1" applyAlignment="1">
      <alignment horizontal="center" vertical="center" textRotation="90"/>
    </xf>
    <xf numFmtId="0" fontId="12" fillId="3" borderId="5" xfId="30" applyFont="1" applyFill="1" applyBorder="1" applyAlignment="1">
      <alignment horizontal="center" vertical="center" wrapText="1"/>
    </xf>
    <xf numFmtId="0" fontId="12" fillId="3" borderId="7" xfId="64" applyNumberFormat="1" applyFont="1" applyFill="1" applyBorder="1" applyAlignment="1">
      <alignment horizontal="center" vertical="center" textRotation="90"/>
    </xf>
    <xf numFmtId="3" fontId="12" fillId="3" borderId="5" xfId="74" applyNumberFormat="1" applyFont="1" applyFill="1" applyBorder="1" applyAlignment="1">
      <alignment horizontal="center" vertical="center" wrapText="1"/>
    </xf>
    <xf numFmtId="3" fontId="12" fillId="3" borderId="3" xfId="64" applyNumberFormat="1" applyFont="1" applyFill="1" applyBorder="1" applyAlignment="1">
      <alignment horizontal="center" vertical="center" textRotation="90"/>
    </xf>
    <xf numFmtId="3" fontId="12" fillId="3" borderId="7" xfId="64" applyNumberFormat="1" applyFont="1" applyFill="1" applyBorder="1" applyAlignment="1">
      <alignment horizontal="center" vertical="center" textRotation="90"/>
    </xf>
    <xf numFmtId="164" fontId="12" fillId="9" borderId="5" xfId="74" applyNumberFormat="1" applyFont="1" applyFill="1" applyBorder="1" applyAlignment="1">
      <alignment horizontal="center" vertical="center"/>
    </xf>
    <xf numFmtId="3" fontId="12" fillId="9" borderId="2" xfId="74" applyNumberFormat="1" applyFont="1" applyFill="1" applyBorder="1" applyAlignment="1">
      <alignment horizontal="center" vertical="center"/>
    </xf>
    <xf numFmtId="3" fontId="12" fillId="9" borderId="11" xfId="74" applyNumberFormat="1" applyFont="1" applyFill="1" applyBorder="1" applyAlignment="1">
      <alignment horizontal="center" vertical="center"/>
    </xf>
    <xf numFmtId="3" fontId="12" fillId="9" borderId="12" xfId="74" applyNumberFormat="1" applyFont="1" applyFill="1" applyBorder="1" applyAlignment="1">
      <alignment horizontal="center" vertical="center"/>
    </xf>
    <xf numFmtId="3" fontId="12" fillId="9" borderId="6" xfId="74" applyNumberFormat="1" applyFont="1" applyFill="1" applyBorder="1" applyAlignment="1">
      <alignment horizontal="center" vertical="center"/>
    </xf>
    <xf numFmtId="3" fontId="12" fillId="9" borderId="0" xfId="74" applyNumberFormat="1" applyFont="1" applyFill="1" applyBorder="1" applyAlignment="1">
      <alignment horizontal="center" vertical="center"/>
    </xf>
    <xf numFmtId="3" fontId="12" fillId="9" borderId="15" xfId="74" applyNumberFormat="1" applyFont="1" applyFill="1" applyBorder="1" applyAlignment="1">
      <alignment horizontal="center" vertical="center"/>
    </xf>
    <xf numFmtId="3" fontId="12" fillId="9" borderId="8" xfId="74" applyNumberFormat="1" applyFont="1" applyFill="1" applyBorder="1" applyAlignment="1">
      <alignment horizontal="center" vertical="center"/>
    </xf>
    <xf numFmtId="3" fontId="12" fillId="9" borderId="13" xfId="74" applyNumberFormat="1" applyFont="1" applyFill="1" applyBorder="1" applyAlignment="1">
      <alignment horizontal="center" vertical="center"/>
    </xf>
    <xf numFmtId="3" fontId="12" fillId="9" borderId="14" xfId="74" applyNumberFormat="1" applyFont="1" applyFill="1" applyBorder="1" applyAlignment="1">
      <alignment horizontal="center" vertical="center"/>
    </xf>
    <xf numFmtId="3" fontId="12" fillId="9" borderId="5" xfId="74" applyNumberFormat="1" applyFont="1" applyFill="1" applyBorder="1" applyAlignment="1">
      <alignment horizontal="center" vertical="center"/>
    </xf>
    <xf numFmtId="1" fontId="12" fillId="3" borderId="3" xfId="64" applyNumberFormat="1" applyFont="1" applyFill="1" applyBorder="1" applyAlignment="1">
      <alignment horizontal="center" vertical="center" textRotation="90"/>
    </xf>
    <xf numFmtId="1" fontId="12" fillId="3" borderId="7" xfId="64" applyNumberFormat="1" applyFont="1" applyFill="1" applyBorder="1" applyAlignment="1">
      <alignment horizontal="center" vertical="center" textRotation="90"/>
    </xf>
    <xf numFmtId="166" fontId="12" fillId="3" borderId="3" xfId="64" applyNumberFormat="1" applyFont="1" applyFill="1" applyBorder="1" applyAlignment="1">
      <alignment horizontal="center" vertical="center" textRotation="90"/>
    </xf>
    <xf numFmtId="166" fontId="12" fillId="3" borderId="7" xfId="64" applyNumberFormat="1" applyFont="1" applyFill="1" applyBorder="1" applyAlignment="1">
      <alignment horizontal="center" vertical="center" textRotation="90"/>
    </xf>
    <xf numFmtId="165" fontId="12" fillId="3" borderId="3" xfId="64" applyNumberFormat="1" applyFont="1" applyFill="1" applyBorder="1" applyAlignment="1">
      <alignment horizontal="center" vertical="center" textRotation="90" wrapText="1"/>
    </xf>
    <xf numFmtId="165" fontId="12" fillId="3" borderId="7" xfId="64" applyNumberFormat="1" applyFont="1" applyFill="1" applyBorder="1" applyAlignment="1">
      <alignment horizontal="center" vertical="center" textRotation="90" wrapText="1"/>
    </xf>
    <xf numFmtId="0" fontId="12" fillId="5" borderId="2" xfId="72" applyNumberFormat="1" applyFont="1" applyFill="1" applyBorder="1" applyAlignment="1">
      <alignment horizontal="center" vertical="center" textRotation="90"/>
    </xf>
    <xf numFmtId="0" fontId="12" fillId="5" borderId="6" xfId="72" applyNumberFormat="1" applyFont="1" applyFill="1" applyBorder="1" applyAlignment="1">
      <alignment horizontal="center" vertical="center" textRotation="90"/>
    </xf>
    <xf numFmtId="0" fontId="12" fillId="5" borderId="8" xfId="72" applyNumberFormat="1" applyFont="1" applyFill="1" applyBorder="1" applyAlignment="1">
      <alignment horizontal="center" vertical="center" textRotation="90"/>
    </xf>
    <xf numFmtId="0" fontId="12" fillId="5" borderId="12" xfId="72" applyNumberFormat="1" applyFont="1" applyFill="1" applyBorder="1" applyAlignment="1">
      <alignment horizontal="center" vertical="center" textRotation="90"/>
    </xf>
    <xf numFmtId="0" fontId="12" fillId="5" borderId="15" xfId="72" applyNumberFormat="1" applyFont="1" applyFill="1" applyBorder="1" applyAlignment="1">
      <alignment horizontal="center" vertical="center" textRotation="90"/>
    </xf>
    <xf numFmtId="0" fontId="12" fillId="5" borderId="14" xfId="72" applyNumberFormat="1" applyFont="1" applyFill="1" applyBorder="1" applyAlignment="1">
      <alignment horizontal="center" vertical="center" textRotation="90"/>
    </xf>
    <xf numFmtId="0" fontId="12" fillId="5" borderId="3" xfId="72" applyNumberFormat="1" applyFont="1" applyFill="1" applyBorder="1" applyAlignment="1">
      <alignment horizontal="center" vertical="center" textRotation="90"/>
    </xf>
    <xf numFmtId="0" fontId="12" fillId="5" borderId="7" xfId="72" applyNumberFormat="1" applyFont="1" applyFill="1" applyBorder="1" applyAlignment="1">
      <alignment horizontal="center" vertical="center" textRotation="90"/>
    </xf>
    <xf numFmtId="0" fontId="12" fillId="5" borderId="9" xfId="72" applyNumberFormat="1" applyFont="1" applyFill="1" applyBorder="1" applyAlignment="1">
      <alignment horizontal="center" vertical="center" textRotation="90"/>
    </xf>
    <xf numFmtId="3" fontId="12" fillId="5" borderId="3" xfId="72" applyNumberFormat="1" applyFont="1" applyFill="1" applyBorder="1" applyAlignment="1">
      <alignment horizontal="center" vertical="center" textRotation="90" wrapText="1"/>
    </xf>
    <xf numFmtId="0" fontId="12" fillId="5" borderId="7" xfId="47" applyFont="1" applyFill="1" applyBorder="1" applyAlignment="1">
      <alignment horizontal="center" vertical="center" textRotation="90" wrapText="1"/>
    </xf>
    <xf numFmtId="0" fontId="12" fillId="5" borderId="9" xfId="47" applyFont="1" applyFill="1" applyBorder="1" applyAlignment="1">
      <alignment horizontal="center" vertical="center" textRotation="90" wrapText="1"/>
    </xf>
    <xf numFmtId="0" fontId="7" fillId="0" borderId="5" xfId="19" applyFont="1" applyBorder="1" applyAlignment="1">
      <alignment horizontal="center" vertical="center" wrapText="1"/>
    </xf>
    <xf numFmtId="49" fontId="7" fillId="0" borderId="5" xfId="19" applyNumberFormat="1" applyFont="1" applyFill="1" applyBorder="1" applyAlignment="1">
      <alignment horizontal="center" vertical="center" wrapText="1"/>
    </xf>
    <xf numFmtId="49" fontId="25" fillId="0" borderId="5" xfId="19" applyNumberFormat="1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 textRotation="90" wrapText="1"/>
    </xf>
    <xf numFmtId="0" fontId="7" fillId="0" borderId="5" xfId="19" applyFont="1" applyFill="1" applyBorder="1" applyAlignment="1">
      <alignment horizontal="center" vertical="center" textRotation="90" wrapText="1"/>
    </xf>
    <xf numFmtId="0" fontId="14" fillId="0" borderId="5" xfId="19" applyFont="1" applyBorder="1" applyAlignment="1">
      <alignment horizontal="center" vertical="center" textRotation="90" wrapText="1"/>
    </xf>
    <xf numFmtId="0" fontId="14" fillId="0" borderId="5" xfId="19" applyFont="1" applyBorder="1" applyAlignment="1">
      <alignment horizontal="center" vertical="center" wrapText="1"/>
    </xf>
    <xf numFmtId="0" fontId="14" fillId="0" borderId="5" xfId="19" applyFont="1" applyBorder="1" applyAlignment="1">
      <alignment horizontal="center" textRotation="90"/>
    </xf>
    <xf numFmtId="0" fontId="27" fillId="0" borderId="5" xfId="19" applyFont="1" applyBorder="1" applyAlignment="1">
      <alignment horizontal="center" wrapText="1"/>
    </xf>
    <xf numFmtId="0" fontId="27" fillId="0" borderId="5" xfId="19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27" fillId="0" borderId="5" xfId="7" applyFont="1" applyBorder="1" applyAlignment="1">
      <alignment horizontal="center" wrapText="1"/>
    </xf>
    <xf numFmtId="49" fontId="7" fillId="0" borderId="5" xfId="7" applyNumberFormat="1" applyFont="1" applyFill="1" applyBorder="1" applyAlignment="1">
      <alignment horizontal="center" vertical="center" wrapText="1"/>
    </xf>
    <xf numFmtId="49" fontId="25" fillId="0" borderId="5" xfId="7" applyNumberFormat="1" applyFont="1" applyFill="1" applyBorder="1" applyAlignment="1">
      <alignment horizontal="center" vertical="center" wrapText="1"/>
    </xf>
    <xf numFmtId="0" fontId="26" fillId="0" borderId="5" xfId="7" applyFont="1" applyFill="1" applyBorder="1" applyAlignment="1">
      <alignment horizontal="center" vertical="center" wrapText="1"/>
    </xf>
    <xf numFmtId="0" fontId="26" fillId="0" borderId="5" xfId="7" applyFont="1" applyFill="1" applyBorder="1" applyAlignment="1">
      <alignment horizontal="center" vertical="center" textRotation="90" wrapText="1"/>
    </xf>
    <xf numFmtId="0" fontId="7" fillId="0" borderId="5" xfId="7" applyFont="1" applyFill="1" applyBorder="1" applyAlignment="1">
      <alignment horizontal="center" vertical="center" textRotation="90" wrapText="1"/>
    </xf>
    <xf numFmtId="0" fontId="14" fillId="0" borderId="5" xfId="7" applyFont="1" applyBorder="1" applyAlignment="1">
      <alignment horizontal="center" textRotation="90" wrapText="1"/>
    </xf>
    <xf numFmtId="0" fontId="14" fillId="0" borderId="5" xfId="7" applyFont="1" applyBorder="1" applyAlignment="1">
      <alignment horizontal="center" wrapText="1"/>
    </xf>
    <xf numFmtId="0" fontId="14" fillId="0" borderId="5" xfId="7" applyFont="1" applyBorder="1" applyAlignment="1">
      <alignment horizontal="center" textRotation="90"/>
    </xf>
    <xf numFmtId="2" fontId="28" fillId="0" borderId="5" xfId="0" applyNumberFormat="1" applyFont="1" applyFill="1" applyBorder="1" applyAlignment="1">
      <alignment horizontal="center" vertical="center" textRotation="90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textRotation="90" wrapText="1"/>
    </xf>
    <xf numFmtId="2" fontId="28" fillId="0" borderId="3" xfId="0" applyNumberFormat="1" applyFont="1" applyFill="1" applyBorder="1" applyAlignment="1">
      <alignment horizontal="center" vertical="center" textRotation="90" wrapText="1"/>
    </xf>
    <xf numFmtId="2" fontId="28" fillId="0" borderId="7" xfId="0" applyNumberFormat="1" applyFont="1" applyFill="1" applyBorder="1" applyAlignment="1">
      <alignment horizontal="center" vertical="center" textRotation="90" wrapText="1"/>
    </xf>
    <xf numFmtId="2" fontId="28" fillId="0" borderId="9" xfId="0" applyNumberFormat="1" applyFont="1" applyFill="1" applyBorder="1" applyAlignment="1">
      <alignment horizontal="center" vertical="center" textRotation="90" wrapText="1"/>
    </xf>
    <xf numFmtId="169" fontId="28" fillId="0" borderId="5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2" fontId="28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Fill="1" applyBorder="1" applyAlignment="1">
      <alignment horizontal="center" vertical="center" wrapText="1"/>
    </xf>
    <xf numFmtId="49" fontId="12" fillId="0" borderId="1" xfId="64" applyNumberFormat="1" applyFont="1" applyFill="1" applyBorder="1" applyAlignment="1">
      <alignment horizontal="center" vertical="center" textRotation="90"/>
    </xf>
    <xf numFmtId="0" fontId="12" fillId="0" borderId="4" xfId="64" applyNumberFormat="1" applyFont="1" applyFill="1" applyBorder="1" applyAlignment="1">
      <alignment horizontal="center" vertical="center" textRotation="90"/>
    </xf>
    <xf numFmtId="3" fontId="12" fillId="0" borderId="7" xfId="64" applyNumberFormat="1" applyFont="1" applyFill="1" applyBorder="1" applyAlignment="1">
      <alignment horizontal="center" vertical="center" textRotation="90"/>
    </xf>
    <xf numFmtId="0" fontId="20" fillId="0" borderId="7" xfId="13" applyFont="1" applyFill="1" applyBorder="1" applyAlignment="1">
      <alignment horizontal="center" vertical="center"/>
    </xf>
    <xf numFmtId="0" fontId="20" fillId="0" borderId="9" xfId="13" applyFont="1" applyFill="1" applyBorder="1" applyAlignment="1">
      <alignment horizontal="center" vertical="center"/>
    </xf>
    <xf numFmtId="165" fontId="12" fillId="0" borderId="4" xfId="64" applyNumberFormat="1" applyFont="1" applyFill="1" applyBorder="1" applyAlignment="1">
      <alignment horizontal="center" vertical="center" textRotation="90"/>
    </xf>
    <xf numFmtId="165" fontId="12" fillId="0" borderId="5" xfId="64" applyNumberFormat="1" applyFont="1" applyFill="1" applyBorder="1" applyAlignment="1">
      <alignment horizontal="center" vertical="center" textRotation="90"/>
    </xf>
    <xf numFmtId="3" fontId="12" fillId="0" borderId="5" xfId="64" applyNumberFormat="1" applyFont="1" applyFill="1" applyBorder="1" applyAlignment="1">
      <alignment horizontal="center" vertical="center" textRotation="90"/>
    </xf>
    <xf numFmtId="1" fontId="12" fillId="0" borderId="7" xfId="64" applyNumberFormat="1" applyFont="1" applyFill="1" applyBorder="1" applyAlignment="1">
      <alignment horizontal="center" vertical="center" textRotation="90"/>
    </xf>
    <xf numFmtId="166" fontId="12" fillId="0" borderId="7" xfId="64" applyNumberFormat="1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2" fillId="3" borderId="3" xfId="64" applyNumberFormat="1" applyFont="1" applyFill="1" applyBorder="1" applyAlignment="1">
      <alignment horizontal="center" vertical="center" wrapText="1"/>
    </xf>
    <xf numFmtId="49" fontId="12" fillId="3" borderId="7" xfId="64" applyNumberFormat="1" applyFont="1" applyFill="1" applyBorder="1" applyAlignment="1">
      <alignment horizontal="center" vertical="center"/>
    </xf>
    <xf numFmtId="49" fontId="12" fillId="3" borderId="9" xfId="64" applyNumberFormat="1" applyFont="1" applyFill="1" applyBorder="1" applyAlignment="1">
      <alignment horizontal="center" vertical="center"/>
    </xf>
    <xf numFmtId="49" fontId="12" fillId="3" borderId="7" xfId="64" applyNumberFormat="1" applyFont="1" applyFill="1" applyBorder="1" applyAlignment="1">
      <alignment horizontal="center" vertical="center" wrapText="1"/>
    </xf>
    <xf numFmtId="49" fontId="12" fillId="3" borderId="9" xfId="64" applyNumberFormat="1" applyFont="1" applyFill="1" applyBorder="1" applyAlignment="1">
      <alignment horizontal="center" vertical="center" wrapText="1"/>
    </xf>
    <xf numFmtId="0" fontId="12" fillId="3" borderId="9" xfId="64" applyNumberFormat="1" applyFont="1" applyFill="1" applyBorder="1" applyAlignment="1">
      <alignment horizontal="center" vertical="center" textRotation="90"/>
    </xf>
    <xf numFmtId="3" fontId="14" fillId="3" borderId="3" xfId="64" applyNumberFormat="1" applyFont="1" applyFill="1" applyBorder="1" applyAlignment="1">
      <alignment horizontal="center" vertical="center" textRotation="90" wrapText="1"/>
    </xf>
    <xf numFmtId="3" fontId="14" fillId="3" borderId="7" xfId="64" applyNumberFormat="1" applyFont="1" applyFill="1" applyBorder="1" applyAlignment="1">
      <alignment horizontal="center" vertical="center" textRotation="90" wrapText="1"/>
    </xf>
    <xf numFmtId="3" fontId="14" fillId="3" borderId="9" xfId="64" applyNumberFormat="1" applyFont="1" applyFill="1" applyBorder="1" applyAlignment="1">
      <alignment horizontal="center" vertical="center" textRotation="90" wrapText="1"/>
    </xf>
    <xf numFmtId="165" fontId="12" fillId="3" borderId="9" xfId="64" applyNumberFormat="1" applyFont="1" applyFill="1" applyBorder="1" applyAlignment="1">
      <alignment horizontal="center" vertical="center" textRotation="90" wrapText="1"/>
    </xf>
    <xf numFmtId="3" fontId="12" fillId="3" borderId="9" xfId="64" applyNumberFormat="1" applyFont="1" applyFill="1" applyBorder="1" applyAlignment="1">
      <alignment horizontal="center" vertical="center" textRotation="90"/>
    </xf>
    <xf numFmtId="3" fontId="14" fillId="0" borderId="2" xfId="74" applyNumberFormat="1" applyFont="1" applyFill="1" applyBorder="1" applyAlignment="1">
      <alignment horizontal="center" vertical="center"/>
    </xf>
    <xf numFmtId="3" fontId="14" fillId="0" borderId="11" xfId="74" applyNumberFormat="1" applyFont="1" applyFill="1" applyBorder="1" applyAlignment="1">
      <alignment horizontal="center" vertical="center"/>
    </xf>
    <xf numFmtId="3" fontId="14" fillId="0" borderId="12" xfId="74" applyNumberFormat="1" applyFont="1" applyFill="1" applyBorder="1" applyAlignment="1">
      <alignment horizontal="center" vertical="center"/>
    </xf>
    <xf numFmtId="3" fontId="14" fillId="0" borderId="8" xfId="74" applyNumberFormat="1" applyFont="1" applyFill="1" applyBorder="1" applyAlignment="1">
      <alignment horizontal="center" vertical="center"/>
    </xf>
    <xf numFmtId="3" fontId="14" fillId="0" borderId="13" xfId="74" applyNumberFormat="1" applyFont="1" applyFill="1" applyBorder="1" applyAlignment="1">
      <alignment horizontal="center" vertical="center"/>
    </xf>
    <xf numFmtId="3" fontId="14" fillId="0" borderId="14" xfId="74" applyNumberFormat="1" applyFont="1" applyFill="1" applyBorder="1" applyAlignment="1">
      <alignment horizontal="center" vertical="center"/>
    </xf>
    <xf numFmtId="3" fontId="14" fillId="5" borderId="2" xfId="74" applyNumberFormat="1" applyFont="1" applyFill="1" applyBorder="1" applyAlignment="1">
      <alignment horizontal="center" vertical="center"/>
    </xf>
    <xf numFmtId="3" fontId="14" fillId="5" borderId="11" xfId="74" applyNumberFormat="1" applyFont="1" applyFill="1" applyBorder="1" applyAlignment="1">
      <alignment horizontal="center" vertical="center"/>
    </xf>
    <xf numFmtId="3" fontId="14" fillId="5" borderId="12" xfId="74" applyNumberFormat="1" applyFont="1" applyFill="1" applyBorder="1" applyAlignment="1">
      <alignment horizontal="center" vertical="center"/>
    </xf>
    <xf numFmtId="3" fontId="14" fillId="5" borderId="8" xfId="74" applyNumberFormat="1" applyFont="1" applyFill="1" applyBorder="1" applyAlignment="1">
      <alignment horizontal="center" vertical="center"/>
    </xf>
    <xf numFmtId="3" fontId="14" fillId="5" borderId="13" xfId="74" applyNumberFormat="1" applyFont="1" applyFill="1" applyBorder="1" applyAlignment="1">
      <alignment horizontal="center" vertical="center"/>
    </xf>
    <xf numFmtId="3" fontId="14" fillId="5" borderId="14" xfId="74" applyNumberFormat="1" applyFont="1" applyFill="1" applyBorder="1" applyAlignment="1">
      <alignment horizontal="center" vertical="center"/>
    </xf>
    <xf numFmtId="3" fontId="41" fillId="3" borderId="2" xfId="74" applyNumberFormat="1" applyFont="1" applyFill="1" applyBorder="1" applyAlignment="1">
      <alignment horizontal="center" vertical="center" wrapText="1"/>
    </xf>
    <xf numFmtId="3" fontId="41" fillId="3" borderId="11" xfId="74" applyNumberFormat="1" applyFont="1" applyFill="1" applyBorder="1" applyAlignment="1">
      <alignment horizontal="center" vertical="center" wrapText="1"/>
    </xf>
    <xf numFmtId="3" fontId="41" fillId="3" borderId="12" xfId="74" applyNumberFormat="1" applyFont="1" applyFill="1" applyBorder="1" applyAlignment="1">
      <alignment horizontal="center" vertical="center" wrapText="1"/>
    </xf>
    <xf numFmtId="3" fontId="41" fillId="3" borderId="8" xfId="74" applyNumberFormat="1" applyFont="1" applyFill="1" applyBorder="1" applyAlignment="1">
      <alignment horizontal="center" vertical="center" wrapText="1"/>
    </xf>
    <xf numFmtId="3" fontId="41" fillId="3" borderId="13" xfId="74" applyNumberFormat="1" applyFont="1" applyFill="1" applyBorder="1" applyAlignment="1">
      <alignment horizontal="center" vertical="center" wrapText="1"/>
    </xf>
    <xf numFmtId="3" fontId="41" fillId="3" borderId="14" xfId="74" applyNumberFormat="1" applyFont="1" applyFill="1" applyBorder="1" applyAlignment="1">
      <alignment horizontal="center" vertical="center" wrapText="1"/>
    </xf>
    <xf numFmtId="164" fontId="14" fillId="3" borderId="2" xfId="74" applyNumberFormat="1" applyFont="1" applyFill="1" applyBorder="1" applyAlignment="1">
      <alignment horizontal="center" vertical="center"/>
    </xf>
    <xf numFmtId="164" fontId="14" fillId="3" borderId="11" xfId="74" applyNumberFormat="1" applyFont="1" applyFill="1" applyBorder="1" applyAlignment="1">
      <alignment horizontal="center" vertical="center"/>
    </xf>
    <xf numFmtId="164" fontId="14" fillId="3" borderId="12" xfId="74" applyNumberFormat="1" applyFont="1" applyFill="1" applyBorder="1" applyAlignment="1">
      <alignment horizontal="center" vertical="center"/>
    </xf>
    <xf numFmtId="164" fontId="14" fillId="3" borderId="8" xfId="74" applyNumberFormat="1" applyFont="1" applyFill="1" applyBorder="1" applyAlignment="1">
      <alignment horizontal="center" vertical="center"/>
    </xf>
    <xf numFmtId="164" fontId="14" fillId="3" borderId="13" xfId="74" applyNumberFormat="1" applyFont="1" applyFill="1" applyBorder="1" applyAlignment="1">
      <alignment horizontal="center" vertical="center"/>
    </xf>
    <xf numFmtId="164" fontId="14" fillId="3" borderId="14" xfId="74" applyNumberFormat="1" applyFont="1" applyFill="1" applyBorder="1" applyAlignment="1">
      <alignment horizontal="center" vertical="center"/>
    </xf>
    <xf numFmtId="3" fontId="12" fillId="3" borderId="2" xfId="64" applyNumberFormat="1" applyFont="1" applyFill="1" applyBorder="1" applyAlignment="1">
      <alignment horizontal="center" vertical="center" wrapText="1"/>
    </xf>
    <xf numFmtId="3" fontId="12" fillId="3" borderId="12" xfId="64" applyNumberFormat="1" applyFont="1" applyFill="1" applyBorder="1" applyAlignment="1">
      <alignment horizontal="center" vertical="center" wrapText="1"/>
    </xf>
    <xf numFmtId="3" fontId="12" fillId="3" borderId="8" xfId="64" applyNumberFormat="1" applyFont="1" applyFill="1" applyBorder="1" applyAlignment="1">
      <alignment horizontal="center" vertical="center" wrapText="1"/>
    </xf>
    <xf numFmtId="3" fontId="12" fillId="3" borderId="14" xfId="64" applyNumberFormat="1" applyFont="1" applyFill="1" applyBorder="1" applyAlignment="1">
      <alignment horizontal="center" vertical="center" wrapText="1"/>
    </xf>
    <xf numFmtId="1" fontId="12" fillId="3" borderId="9" xfId="64" applyNumberFormat="1" applyFont="1" applyFill="1" applyBorder="1" applyAlignment="1">
      <alignment horizontal="center" vertical="center" textRotation="90"/>
    </xf>
    <xf numFmtId="166" fontId="12" fillId="3" borderId="3" xfId="64" applyNumberFormat="1" applyFont="1" applyFill="1" applyBorder="1" applyAlignment="1">
      <alignment horizontal="center" vertical="center" textRotation="90" wrapText="1"/>
    </xf>
    <xf numFmtId="166" fontId="12" fillId="3" borderId="9" xfId="64" applyNumberFormat="1" applyFont="1" applyFill="1" applyBorder="1" applyAlignment="1">
      <alignment horizontal="center" vertical="center" textRotation="90"/>
    </xf>
    <xf numFmtId="3" fontId="12" fillId="3" borderId="3" xfId="64" applyNumberFormat="1" applyFont="1" applyFill="1" applyBorder="1" applyAlignment="1">
      <alignment horizontal="center" vertical="center" textRotation="90" wrapText="1"/>
    </xf>
    <xf numFmtId="49" fontId="12" fillId="5" borderId="1" xfId="64" applyNumberFormat="1" applyFont="1" applyFill="1" applyBorder="1" applyAlignment="1">
      <alignment horizontal="center" vertical="center" textRotation="90"/>
    </xf>
    <xf numFmtId="0" fontId="12" fillId="5" borderId="4" xfId="64" applyNumberFormat="1" applyFont="1" applyFill="1" applyBorder="1" applyAlignment="1">
      <alignment horizontal="center" vertical="center" textRotation="90"/>
    </xf>
    <xf numFmtId="0" fontId="20" fillId="0" borderId="7" xfId="20" applyFont="1" applyFill="1" applyBorder="1" applyAlignment="1">
      <alignment horizontal="center" vertical="center"/>
    </xf>
    <xf numFmtId="0" fontId="20" fillId="0" borderId="9" xfId="20" applyFont="1" applyFill="1" applyBorder="1" applyAlignment="1">
      <alignment horizontal="center" vertical="center"/>
    </xf>
    <xf numFmtId="49" fontId="1" fillId="3" borderId="1" xfId="64" applyNumberFormat="1" applyFont="1" applyFill="1" applyBorder="1" applyAlignment="1">
      <alignment horizontal="center" vertical="center" textRotation="90"/>
    </xf>
    <xf numFmtId="0" fontId="1" fillId="3" borderId="4" xfId="64" applyNumberFormat="1" applyFont="1" applyFill="1" applyBorder="1" applyAlignment="1">
      <alignment horizontal="center" vertical="center" textRotation="90"/>
    </xf>
    <xf numFmtId="0" fontId="1" fillId="3" borderId="5" xfId="64" applyNumberFormat="1" applyFont="1" applyFill="1" applyBorder="1" applyAlignment="1">
      <alignment horizontal="center" vertical="center" textRotation="90"/>
    </xf>
    <xf numFmtId="0" fontId="1" fillId="3" borderId="1" xfId="64" applyNumberFormat="1" applyFont="1" applyFill="1" applyBorder="1" applyAlignment="1">
      <alignment horizontal="center" vertical="center" textRotation="90"/>
    </xf>
    <xf numFmtId="3" fontId="1" fillId="3" borderId="7" xfId="64" applyNumberFormat="1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5" fontId="1" fillId="3" borderId="4" xfId="64" applyNumberFormat="1" applyFont="1" applyFill="1" applyBorder="1" applyAlignment="1">
      <alignment horizontal="center" vertical="center" textRotation="90"/>
    </xf>
    <xf numFmtId="165" fontId="1" fillId="3" borderId="5" xfId="64" applyNumberFormat="1" applyFont="1" applyFill="1" applyBorder="1" applyAlignment="1">
      <alignment horizontal="center" vertical="center" textRotation="90"/>
    </xf>
    <xf numFmtId="3" fontId="1" fillId="3" borderId="5" xfId="64" applyNumberFormat="1" applyFont="1" applyFill="1" applyBorder="1" applyAlignment="1">
      <alignment horizontal="center" vertical="center" textRotation="90"/>
    </xf>
    <xf numFmtId="0" fontId="1" fillId="3" borderId="2" xfId="64" applyNumberFormat="1" applyFont="1" applyFill="1" applyBorder="1" applyAlignment="1">
      <alignment horizontal="center" vertical="center"/>
    </xf>
    <xf numFmtId="0" fontId="1" fillId="3" borderId="11" xfId="64" applyNumberFormat="1" applyFont="1" applyFill="1" applyBorder="1" applyAlignment="1">
      <alignment horizontal="center" vertical="center"/>
    </xf>
    <xf numFmtId="0" fontId="1" fillId="3" borderId="12" xfId="64" applyNumberFormat="1" applyFont="1" applyFill="1" applyBorder="1" applyAlignment="1">
      <alignment horizontal="center" vertical="center"/>
    </xf>
    <xf numFmtId="0" fontId="1" fillId="3" borderId="8" xfId="64" applyNumberFormat="1" applyFont="1" applyFill="1" applyBorder="1" applyAlignment="1">
      <alignment horizontal="center" vertical="center"/>
    </xf>
    <xf numFmtId="0" fontId="1" fillId="3" borderId="13" xfId="64" applyNumberFormat="1" applyFont="1" applyFill="1" applyBorder="1" applyAlignment="1">
      <alignment horizontal="center" vertical="center"/>
    </xf>
    <xf numFmtId="0" fontId="1" fillId="3" borderId="14" xfId="64" applyNumberFormat="1" applyFont="1" applyFill="1" applyBorder="1" applyAlignment="1">
      <alignment horizontal="center" vertical="center"/>
    </xf>
    <xf numFmtId="1" fontId="1" fillId="3" borderId="7" xfId="64" applyNumberFormat="1" applyFont="1" applyFill="1" applyBorder="1" applyAlignment="1">
      <alignment horizontal="center" vertical="center" textRotation="90"/>
    </xf>
    <xf numFmtId="166" fontId="1" fillId="3" borderId="7" xfId="64" applyNumberFormat="1" applyFont="1" applyFill="1" applyBorder="1" applyAlignment="1">
      <alignment horizontal="center" vertical="center" textRotation="90"/>
    </xf>
    <xf numFmtId="3" fontId="1" fillId="3" borderId="2" xfId="74" applyNumberFormat="1" applyFont="1" applyFill="1" applyBorder="1" applyAlignment="1">
      <alignment horizontal="center" vertical="center"/>
    </xf>
    <xf numFmtId="3" fontId="1" fillId="3" borderId="11" xfId="74" applyNumberFormat="1" applyFont="1" applyFill="1" applyBorder="1" applyAlignment="1">
      <alignment horizontal="center" vertical="center"/>
    </xf>
    <xf numFmtId="3" fontId="1" fillId="3" borderId="12" xfId="74" applyNumberFormat="1" applyFont="1" applyFill="1" applyBorder="1" applyAlignment="1">
      <alignment horizontal="center" vertical="center"/>
    </xf>
  </cellXfs>
  <cellStyles count="86">
    <cellStyle name="Normal" xfId="0" builtinId="0"/>
    <cellStyle name="Normal 10" xfId="14"/>
    <cellStyle name="Normal 10 2" xfId="8"/>
    <cellStyle name="Normal 10 3" xfId="1"/>
    <cellStyle name="Normal 11" xfId="15"/>
    <cellStyle name="Normal 11 2" xfId="12"/>
    <cellStyle name="Normal 11 3" xfId="13"/>
    <cellStyle name="Normal 12" xfId="16"/>
    <cellStyle name="Normal 13" xfId="17"/>
    <cellStyle name="Normal 13 2" xfId="11"/>
    <cellStyle name="Normal 13 2 2" xfId="18"/>
    <cellStyle name="Normal 13 3" xfId="19"/>
    <cellStyle name="Normal 14" xfId="20"/>
    <cellStyle name="Normal 15" xfId="10"/>
    <cellStyle name="Normal 15 2" xfId="7"/>
    <cellStyle name="Normal 16" xfId="21"/>
    <cellStyle name="Normal 17" xfId="22"/>
    <cellStyle name="Normal 17 5" xfId="23"/>
    <cellStyle name="Normal 18" xfId="24"/>
    <cellStyle name="Normal 19" xfId="25"/>
    <cellStyle name="Normal 19 6" xfId="27"/>
    <cellStyle name="Normal 2" xfId="28"/>
    <cellStyle name="Normal 2 2" xfId="29"/>
    <cellStyle name="Normal 2 3" xfId="30"/>
    <cellStyle name="Normal 2 4" xfId="31"/>
    <cellStyle name="Normal 2 4 2" xfId="32"/>
    <cellStyle name="Normal 2_2. Излишни БП за уточняване  от СКС преработено от стойчев" xfId="33"/>
    <cellStyle name="Normal 2_Списък излишни обобщено-12.20188 г." xfId="34"/>
    <cellStyle name="Normal 20" xfId="9"/>
    <cellStyle name="Normal 24" xfId="26"/>
    <cellStyle name="Normal 3" xfId="35"/>
    <cellStyle name="Normal 3 2" xfId="36"/>
    <cellStyle name="Normal 37 3" xfId="37"/>
    <cellStyle name="Normal 4" xfId="38"/>
    <cellStyle name="Normal 40" xfId="39"/>
    <cellStyle name="Normal 41" xfId="40"/>
    <cellStyle name="Normal 42" xfId="41"/>
    <cellStyle name="Normal 49" xfId="42"/>
    <cellStyle name="Normal 5" xfId="43"/>
    <cellStyle name="Normal 5 2" xfId="45"/>
    <cellStyle name="Normal 5 2 2" xfId="46"/>
    <cellStyle name="Normal 5 3" xfId="6"/>
    <cellStyle name="Normal 5 4" xfId="4"/>
    <cellStyle name="Normal 5 4 2" xfId="47"/>
    <cellStyle name="Normal 50" xfId="48"/>
    <cellStyle name="Normal 51" xfId="49"/>
    <cellStyle name="Normal 52" xfId="50"/>
    <cellStyle name="Normal 53" xfId="51"/>
    <cellStyle name="Normal 59" xfId="52"/>
    <cellStyle name="Normal 6" xfId="54"/>
    <cellStyle name="Normal 6 2" xfId="55"/>
    <cellStyle name="Normal 60" xfId="56"/>
    <cellStyle name="Normal 64" xfId="53"/>
    <cellStyle name="Normal 65" xfId="57"/>
    <cellStyle name="Normal 66" xfId="58"/>
    <cellStyle name="Normal 67" xfId="5"/>
    <cellStyle name="Normal 68" xfId="59"/>
    <cellStyle name="Normal 69" xfId="60"/>
    <cellStyle name="Normal 7" xfId="61"/>
    <cellStyle name="Normal 7 2" xfId="2"/>
    <cellStyle name="Normal 7 3" xfId="62"/>
    <cellStyle name="Normal 8" xfId="63"/>
    <cellStyle name="Normal 8 2" xfId="65"/>
    <cellStyle name="Normal 8 3" xfId="66"/>
    <cellStyle name="Normal 9" xfId="67"/>
    <cellStyle name="Normal 9 2" xfId="68"/>
    <cellStyle name="Normal_Nali4nost 9K32M_38040" xfId="69"/>
    <cellStyle name="Normal_Sheet1 2" xfId="70"/>
    <cellStyle name="Normal_Излипни 48960-11.02.2011 г. 2" xfId="64"/>
    <cellStyle name="Normal_Излипни 48960-11.02.2011 г._4. Списък на излишните БП за 2014 г  - раздел II за утилизация" xfId="71"/>
    <cellStyle name="Normal_Излипни 48960-11.02.2011 г._4. Списък на излишните БП за 2015 г  - раздел II за утилизация-Яламов" xfId="72"/>
    <cellStyle name="Normal_Излипни 48960-11.02.2011 г._Списък излишни обобщено-12.20188 г." xfId="73"/>
    <cellStyle name="Normal_Излипни 48960-11.02.2011 г._Списък на изл. БП за 2014 г - разд. I за ТР - заготовка" xfId="74"/>
    <cellStyle name="Normal_Излишни БП 48960- към 01,01,2010" xfId="75"/>
    <cellStyle name="Normal_излишни инженерни БП" xfId="76"/>
    <cellStyle name="Normal_Прил.2" xfId="77"/>
    <cellStyle name="Normal_Прил.2_1" xfId="44"/>
    <cellStyle name="Style 1" xfId="78"/>
    <cellStyle name="Нормален 2 2" xfId="79"/>
    <cellStyle name="Нормален 2 4" xfId="3"/>
    <cellStyle name="Нормален 3 3" xfId="80"/>
    <cellStyle name="Нормален 4 3" xfId="81"/>
    <cellStyle name="Нормален 4 4" xfId="82"/>
    <cellStyle name="Нормален 6 2" xfId="83"/>
    <cellStyle name="Нормален 7 2" xfId="84"/>
    <cellStyle name="Нормален_Izli6ni imustestva 12.2011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99060</xdr:colOff>
      <xdr:row>13</xdr:row>
      <xdr:rowOff>46567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5383530" y="7509510"/>
          <a:ext cx="9906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99060</xdr:colOff>
      <xdr:row>13</xdr:row>
      <xdr:rowOff>46567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5383530" y="7509510"/>
          <a:ext cx="9906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99060</xdr:colOff>
      <xdr:row>13</xdr:row>
      <xdr:rowOff>46567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5383530" y="7509510"/>
          <a:ext cx="9906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0" name="Text Box 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1" name="Text Box 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2" name="Text Box 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3" name="Text Box 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4" name="Text Box 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5" name="Text Box 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6" name="Text Box 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7" name="Text Box 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8" name="Text Box 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89" name="Text Box 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0" name="Text Box 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1" name="Text Box 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2" name="Text Box 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3" name="Text Box 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4" name="Text Box 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5" name="Text Box 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6" name="Text Box 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7" name="Text Box 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8" name="Text Box 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599" name="Text Box 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0" name="Text Box 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1" name="Text Box 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2" name="Text Box 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3" name="Text Box 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4" name="Text Box 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5" name="Text Box 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6" name="Text Box 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7" name="Text Box 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8" name="Text Box 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09" name="Text Box 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0" name="Text Box 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1" name="Text Box 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2" name="Text Box 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3" name="Text Box 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4" name="Text Box 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5" name="Text Box 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6" name="Text Box 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7" name="Text Box 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8" name="Text Box 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19" name="Text Box 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0" name="Text Box 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1" name="Text Box 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2" name="Text Box 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3" name="Text Box 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4" name="Text Box 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5" name="Text Box 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6" name="Text Box 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7" name="Text Box 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8" name="Text Box 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29" name="Text Box 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0" name="Text Box 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1" name="Text Box 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2" name="Text Box 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3" name="Text Box 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4" name="Text Box 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5" name="Text Box 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6" name="Text Box 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7" name="Text Box 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8" name="Text Box 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39" name="Text Box 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0" name="Text Box 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1" name="Text Box 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2" name="Text Box 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3" name="Text Box 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4" name="Text Box 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5" name="Text Box 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6" name="Text Box 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7" name="Text Box 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8" name="Text Box 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49" name="Text Box 1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0" name="Text Box 1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1" name="Text Box 1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2" name="Text Box 1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3" name="Text Box 1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4" name="Text Box 1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5" name="Text Box 1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6" name="Text Box 1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7" name="Text Box 1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8" name="Text Box 1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59" name="Text Box 1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0" name="Text Box 1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1" name="Text Box 1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2" name="Text Box 1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3" name="Text Box 1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4" name="Text Box 1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5" name="Text Box 1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6" name="Text Box 1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7" name="Text Box 1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8" name="Text Box 1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69" name="Text Box 1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0" name="Text Box 1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1" name="Text Box 1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2" name="Text Box 1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3" name="Text Box 1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4" name="Text Box 1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5" name="Text Box 1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6" name="Text Box 1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7" name="Text Box 1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8" name="Text Box 1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79" name="Text Box 1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0" name="Text Box 1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1" name="Text Box 1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2" name="Text Box 1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3" name="Text Box 1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4" name="Text Box 1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5" name="Text Box 1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6" name="Text Box 1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7" name="Text Box 1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8" name="Text Box 1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89" name="Text Box 1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0" name="Text Box 1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1" name="Text Box 1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2" name="Text Box 1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3" name="Text Box 1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4" name="Text Box 1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5" name="Text Box 1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6" name="Text Box 1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7" name="Text Box 1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8" name="Text Box 1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699" name="Text Box 1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0" name="Text Box 1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1" name="Text Box 1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2" name="Text Box 1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3" name="Text Box 1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4" name="Text Box 1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5" name="Text Box 1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6" name="Text Box 1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7" name="Text Box 1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8" name="Text Box 1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09" name="Text Box 1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0" name="Text Box 1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1" name="Text Box 1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2" name="Text Box 1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3" name="Text Box 1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4" name="Text Box 1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5" name="Text Box 1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6" name="Text Box 1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7" name="Text Box 1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8" name="Text Box 1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19" name="Text Box 1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0" name="Text Box 1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1" name="Text Box 1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2" name="Text Box 1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3" name="Text Box 1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4" name="Text Box 1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5" name="Text Box 1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6" name="Text Box 1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7" name="Text Box 1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8" name="Text Box 1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29" name="Text Box 1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0" name="Text Box 1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1" name="Text Box 1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2" name="Text Box 1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3" name="Text Box 1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4" name="Text Box 1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5" name="Text Box 1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6" name="Text Box 1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7" name="Text Box 1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8" name="Text Box 1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39" name="Text Box 1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0" name="Text Box 1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1" name="Text Box 1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2" name="Text Box 1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3" name="Text Box 1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4" name="Text Box 1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5" name="Text Box 1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6" name="Text Box 1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7" name="Text Box 1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8" name="Text Box 1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49" name="Text Box 2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0" name="Text Box 2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1" name="Text Box 2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2" name="Text Box 2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3" name="Text Box 2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4" name="Text Box 2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5" name="Text Box 2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6" name="Text Box 2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7" name="Text Box 2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8" name="Text Box 2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59" name="Text Box 2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0" name="Text Box 2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1" name="Text Box 2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2" name="Text Box 2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3" name="Text Box 2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4" name="Text Box 2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5" name="Text Box 2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6" name="Text Box 2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7" name="Text Box 2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8" name="Text Box 2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69" name="Text Box 2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0" name="Text Box 2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1" name="Text Box 2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2" name="Text Box 2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3" name="Text Box 2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4" name="Text Box 2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5" name="Text Box 2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6" name="Text Box 2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7" name="Text Box 2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8" name="Text Box 2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79" name="Text Box 2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0" name="Text Box 2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1" name="Text Box 2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2" name="Text Box 2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3" name="Text Box 2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4" name="Text Box 2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5" name="Text Box 2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6" name="Text Box 2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7" name="Text Box 2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8" name="Text Box 2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89" name="Text Box 2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0" name="Text Box 2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1" name="Text Box 2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2" name="Text Box 2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3" name="Text Box 2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4" name="Text Box 2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5" name="Text Box 2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6" name="Text Box 2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7" name="Text Box 2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8" name="Text Box 2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799" name="Text Box 2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0" name="Text Box 2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1" name="Text Box 2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2" name="Text Box 2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3" name="Text Box 2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4" name="Text Box 2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5" name="Text Box 2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6" name="Text Box 2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7" name="Text Box 2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8" name="Text Box 2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09" name="Text Box 2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0" name="Text Box 2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1" name="Text Box 2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2" name="Text Box 2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3" name="Text Box 2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4" name="Text Box 2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5" name="Text Box 2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6" name="Text Box 2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7" name="Text Box 2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8" name="Text Box 2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19" name="Text Box 2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0" name="Text Box 2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1" name="Text Box 2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2" name="Text Box 2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3" name="Text Box 2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4" name="Text Box 2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5" name="Text Box 2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6" name="Text Box 2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7" name="Text Box 2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8" name="Text Box 2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29" name="Text Box 2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0" name="Text Box 2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1" name="Text Box 2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2" name="Text Box 2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3" name="Text Box 2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4" name="Text Box 2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5" name="Text Box 2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6" name="Text Box 2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7" name="Text Box 2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8" name="Text Box 2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39" name="Text Box 2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0" name="Text Box 2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1" name="Text Box 2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2" name="Text Box 2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3" name="Text Box 2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4" name="Text Box 2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5" name="Text Box 2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6" name="Text Box 2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7" name="Text Box 2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8" name="Text Box 2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49" name="Text Box 3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0" name="Text Box 3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1" name="Text Box 3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2" name="Text Box 3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3" name="Text Box 3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4" name="Text Box 3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5" name="Text Box 3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6" name="Text Box 3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7" name="Text Box 3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8" name="Text Box 3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59" name="Text Box 3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0" name="Text Box 3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1" name="Text Box 3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2" name="Text Box 3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3" name="Text Box 3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4" name="Text Box 3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5" name="Text Box 3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6" name="Text Box 3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7" name="Text Box 3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8" name="Text Box 3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69" name="Text Box 3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0" name="Text Box 3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1" name="Text Box 3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2" name="Text Box 3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3" name="Text Box 3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4" name="Text Box 3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5" name="Text Box 3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6" name="Text Box 3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7" name="Text Box 3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8" name="Text Box 3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79" name="Text Box 3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0" name="Text Box 3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1" name="Text Box 3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2" name="Text Box 3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3" name="Text Box 3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4" name="Text Box 3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5" name="Text Box 3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6" name="Text Box 3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7" name="Text Box 3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8" name="Text Box 3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89" name="Text Box 3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0" name="Text Box 3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1" name="Text Box 3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2" name="Text Box 3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3" name="Text Box 3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4" name="Text Box 3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5" name="Text Box 3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6" name="Text Box 3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7" name="Text Box 3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8" name="Text Box 3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899" name="Text Box 3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0" name="Text Box 3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1" name="Text Box 3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2" name="Text Box 3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3" name="Text Box 3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4" name="Text Box 3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5" name="Text Box 3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6" name="Text Box 3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7" name="Text Box 3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8" name="Text Box 3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09" name="Text Box 3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0" name="Text Box 3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1" name="Text Box 3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2" name="Text Box 3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3" name="Text Box 3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4" name="Text Box 3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5" name="Text Box 3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6" name="Text Box 3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7" name="Text Box 3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8" name="Text Box 3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19" name="Text Box 3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0" name="Text Box 3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1" name="Text Box 3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2" name="Text Box 3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3" name="Text Box 3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4" name="Text Box 3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5" name="Text Box 3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6" name="Text Box 3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7" name="Text Box 3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8" name="Text Box 3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29" name="Text Box 3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0" name="Text Box 3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1" name="Text Box 3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2" name="Text Box 3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3" name="Text Box 3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4" name="Text Box 3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5" name="Text Box 3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6" name="Text Box 3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7" name="Text Box 3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8" name="Text Box 3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39" name="Text Box 3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0" name="Text Box 3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1" name="Text Box 3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2" name="Text Box 3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3" name="Text Box 3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4" name="Text Box 3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5" name="Text Box 3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6" name="Text Box 3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7" name="Text Box 3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8" name="Text Box 3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49" name="Text Box 4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0" name="Text Box 4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1" name="Text Box 4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2" name="Text Box 4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3" name="Text Box 4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4" name="Text Box 4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5" name="Text Box 4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6" name="Text Box 4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7" name="Text Box 4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8" name="Text Box 4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59" name="Text Box 4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0" name="Text Box 4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1" name="Text Box 4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2" name="Text Box 4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3" name="Text Box 4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4" name="Text Box 4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5" name="Text Box 4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6" name="Text Box 4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7" name="Text Box 4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8" name="Text Box 4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69" name="Text Box 4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0" name="Text Box 4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1" name="Text Box 4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2" name="Text Box 4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3" name="Text Box 4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4" name="Text Box 4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5" name="Text Box 4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6" name="Text Box 4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7" name="Text Box 4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8" name="Text Box 4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79" name="Text Box 4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0" name="Text Box 4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1" name="Text Box 4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2" name="Text Box 4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3" name="Text Box 4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4" name="Text Box 4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5" name="Text Box 4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6" name="Text Box 4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7" name="Text Box 4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8" name="Text Box 4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89" name="Text Box 4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0" name="Text Box 4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1" name="Text Box 4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2" name="Text Box 4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3" name="Text Box 4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4" name="Text Box 4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5" name="Text Box 4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6" name="Text Box 4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7" name="Text Box 4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8" name="Text Box 4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999" name="Text Box 4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0" name="Text Box 4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1" name="Text Box 4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2" name="Text Box 4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3" name="Text Box 4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4" name="Text Box 4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5" name="Text Box 4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6" name="Text Box 4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7" name="Text Box 4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8" name="Text Box 4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09" name="Text Box 4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0" name="Text Box 4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1" name="Text Box 4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2" name="Text Box 4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3" name="Text Box 4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4" name="Text Box 4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5" name="Text Box 4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6" name="Text Box 4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7" name="Text Box 4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8" name="Text Box 4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19" name="Text Box 4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0" name="Text Box 4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1" name="Text Box 4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2" name="Text Box 4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3" name="Text Box 4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4" name="Text Box 4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5" name="Text Box 4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6" name="Text Box 4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7" name="Text Box 4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8" name="Text Box 4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29" name="Text Box 4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0" name="Text Box 4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1" name="Text Box 4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2" name="Text Box 4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3" name="Text Box 4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4" name="Text Box 4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5" name="Text Box 4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6" name="Text Box 4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7" name="Text Box 4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8" name="Text Box 4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39" name="Text Box 4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0" name="Text Box 4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1" name="Text Box 4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2" name="Text Box 4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3" name="Text Box 4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4" name="Text Box 4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5" name="Text Box 4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6" name="Text Box 4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7" name="Text Box 4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8" name="Text Box 4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49" name="Text Box 5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0" name="Text Box 5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1" name="Text Box 5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2" name="Text Box 5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3" name="Text Box 5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4" name="Text Box 5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5" name="Text Box 50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6" name="Text Box 50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7" name="Text Box 50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8" name="Text Box 50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59" name="Text Box 51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0" name="Text Box 51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1" name="Text Box 51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2" name="Text Box 51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3" name="Text Box 51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4" name="Text Box 51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5" name="Text Box 51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6" name="Text Box 51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7" name="Text Box 51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8" name="Text Box 51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69" name="Text Box 52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0" name="Text Box 52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1" name="Text Box 52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2" name="Text Box 52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3" name="Text Box 52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4" name="Text Box 52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5" name="Text Box 52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6" name="Text Box 52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7" name="Text Box 52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8" name="Text Box 52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79" name="Text Box 53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0" name="Text Box 53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1" name="Text Box 53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2" name="Text Box 53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3" name="Text Box 53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4" name="Text Box 53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5" name="Text Box 53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6" name="Text Box 53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7" name="Text Box 53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8" name="Text Box 53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89" name="Text Box 54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0" name="Text Box 54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1" name="Text Box 54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2" name="Text Box 54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3" name="Text Box 54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4" name="Text Box 54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5" name="Text Box 54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6" name="Text Box 54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7" name="Text Box 54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8" name="Text Box 54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099" name="Text Box 55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0" name="Text Box 55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1" name="Text Box 55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2" name="Text Box 55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3" name="Text Box 55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4" name="Text Box 55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5" name="Text Box 55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6" name="Text Box 55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7" name="Text Box 55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8" name="Text Box 55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09" name="Text Box 56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0" name="Text Box 56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1" name="Text Box 56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2" name="Text Box 56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3" name="Text Box 56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4" name="Text Box 56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5" name="Text Box 56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6" name="Text Box 56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7" name="Text Box 56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8" name="Text Box 56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19" name="Text Box 57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0" name="Text Box 57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1" name="Text Box 57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2" name="Text Box 57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3" name="Text Box 57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4" name="Text Box 57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5" name="Text Box 57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6" name="Text Box 57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7" name="Text Box 57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8" name="Text Box 57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29" name="Text Box 58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0" name="Text Box 58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1" name="Text Box 58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2" name="Text Box 58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3" name="Text Box 58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4" name="Text Box 58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5" name="Text Box 58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6" name="Text Box 58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7" name="Text Box 58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8" name="Text Box 58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39" name="Text Box 59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0" name="Text Box 59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1" name="Text Box 59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2" name="Text Box 59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3" name="Text Box 59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4" name="Text Box 59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5" name="Text Box 596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6" name="Text Box 597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7" name="Text Box 598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8" name="Text Box 599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49" name="Text Box 600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50" name="Text Box 601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51" name="Text Box 602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52" name="Text Box 603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53" name="Text Box 604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106680</xdr:colOff>
      <xdr:row>6</xdr:row>
      <xdr:rowOff>68580</xdr:rowOff>
    </xdr:to>
    <xdr:sp macro="" textlink="">
      <xdr:nvSpPr>
        <xdr:cNvPr id="1154" name="Text Box 605"/>
        <xdr:cNvSpPr txBox="1">
          <a:spLocks noChangeArrowheads="1"/>
        </xdr:cNvSpPr>
      </xdr:nvSpPr>
      <xdr:spPr>
        <a:xfrm>
          <a:off x="7788910" y="4524375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" name="Text Box 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" name="Text Box 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" name="Text Box 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" name="Text Box 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" name="Text Box 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" name="Text Box 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" name="Text Box 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" name="Text Box 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" name="Text Box 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" name="Text Box 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" name="Text Box 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" name="Text Box 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" name="Text Box 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" name="Text Box 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" name="Text Box 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" name="Text Box 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" name="Text Box 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" name="Text Box 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" name="Text Box 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" name="Text Box 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" name="Text Box 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" name="Text Box 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" name="Text Box 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" name="Text Box 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" name="Text Box 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" name="Text Box 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" name="Text Box 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" name="Text Box 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" name="Text Box 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" name="Text Box 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" name="Text Box 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" name="Text Box 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" name="Text Box 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" name="Text Box 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" name="Text Box 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" name="Text Box 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" name="Text Box 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" name="Text Box 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" name="Text Box 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" name="Text Box 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" name="Text Box 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" name="Text Box 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" name="Text Box 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" name="Text Box 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" name="Text Box 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" name="Text Box 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" name="Text Box 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" name="Text Box 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" name="Text Box 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" name="Text Box 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" name="Text Box 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" name="Text Box 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" name="Text Box 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" name="Text Box 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" name="Text Box 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8" name="Text Box 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9" name="Text Box 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0" name="Text Box 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1" name="Text Box 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2" name="Text Box 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3" name="Text Box 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4" name="Text Box 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5" name="Text Box 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6" name="Text Box 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7" name="Text Box 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8" name="Text Box 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9" name="Text Box 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0" name="Text Box 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1" name="Text Box 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2" name="Text Box 1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3" name="Text Box 1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4" name="Text Box 1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5" name="Text Box 1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6" name="Text Box 1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7" name="Text Box 1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8" name="Text Box 1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9" name="Text Box 1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0" name="Text Box 1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1" name="Text Box 1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2" name="Text Box 1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3" name="Text Box 1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4" name="Text Box 1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5" name="Text Box 1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6" name="Text Box 1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7" name="Text Box 1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8" name="Text Box 1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9" name="Text Box 1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0" name="Text Box 1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1" name="Text Box 1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2" name="Text Box 1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3" name="Text Box 1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4" name="Text Box 1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5" name="Text Box 1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6" name="Text Box 1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7" name="Text Box 1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8" name="Text Box 1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9" name="Text Box 1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0" name="Text Box 1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1" name="Text Box 1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2" name="Text Box 1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3" name="Text Box 1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4" name="Text Box 1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5" name="Text Box 1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6" name="Text Box 1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7" name="Text Box 1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8" name="Text Box 1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9" name="Text Box 1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0" name="Text Box 1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1" name="Text Box 1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2" name="Text Box 1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3" name="Text Box 1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4" name="Text Box 1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5" name="Text Box 1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6" name="Text Box 1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7" name="Text Box 1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8" name="Text Box 1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9" name="Text Box 1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0" name="Text Box 1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1" name="Text Box 1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2" name="Text Box 1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3" name="Text Box 1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4" name="Text Box 1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5" name="Text Box 1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6" name="Text Box 1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7" name="Text Box 1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8" name="Text Box 1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9" name="Text Box 1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0" name="Text Box 1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1" name="Text Box 1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2" name="Text Box 1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3" name="Text Box 1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4" name="Text Box 1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5" name="Text Box 1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6" name="Text Box 1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7" name="Text Box 1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8" name="Text Box 1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9" name="Text Box 1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0" name="Text Box 1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1" name="Text Box 1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2" name="Text Box 1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3" name="Text Box 1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4" name="Text Box 1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5" name="Text Box 1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6" name="Text Box 1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7" name="Text Box 1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8" name="Text Box 1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9" name="Text Box 1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0" name="Text Box 1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1" name="Text Box 1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2" name="Text Box 1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3" name="Text Box 1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4" name="Text Box 1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5" name="Text Box 1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6" name="Text Box 1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7" name="Text Box 1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8" name="Text Box 1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9" name="Text Box 1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0" name="Text Box 1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1" name="Text Box 1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2" name="Text Box 1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3" name="Text Box 1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4" name="Text Box 1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5" name="Text Box 1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6" name="Text Box 1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7" name="Text Box 1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8" name="Text Box 1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9" name="Text Box 1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0" name="Text Box 1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1" name="Text Box 1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2" name="Text Box 2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3" name="Text Box 2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4" name="Text Box 2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5" name="Text Box 2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6" name="Text Box 2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7" name="Text Box 2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8" name="Text Box 2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9" name="Text Box 2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0" name="Text Box 2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1" name="Text Box 2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2" name="Text Box 2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3" name="Text Box 2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4" name="Text Box 2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5" name="Text Box 2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6" name="Text Box 2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7" name="Text Box 2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8" name="Text Box 2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9" name="Text Box 2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0" name="Text Box 2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1" name="Text Box 2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2" name="Text Box 2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3" name="Text Box 2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4" name="Text Box 2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5" name="Text Box 2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6" name="Text Box 2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7" name="Text Box 2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8" name="Text Box 2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9" name="Text Box 2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0" name="Text Box 2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1" name="Text Box 2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2" name="Text Box 2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3" name="Text Box 2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4" name="Text Box 2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5" name="Text Box 2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6" name="Text Box 2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7" name="Text Box 2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8" name="Text Box 2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9" name="Text Box 2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0" name="Text Box 2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1" name="Text Box 2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2" name="Text Box 2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3" name="Text Box 2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4" name="Text Box 2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5" name="Text Box 2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6" name="Text Box 2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7" name="Text Box 2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8" name="Text Box 2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9" name="Text Box 2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0" name="Text Box 2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1" name="Text Box 2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2" name="Text Box 2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3" name="Text Box 2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4" name="Text Box 2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5" name="Text Box 2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6" name="Text Box 2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7" name="Text Box 2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8" name="Text Box 2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9" name="Text Box 2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0" name="Text Box 2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1" name="Text Box 2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2" name="Text Box 2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3" name="Text Box 2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4" name="Text Box 2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5" name="Text Box 2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6" name="Text Box 2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7" name="Text Box 2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8" name="Text Box 2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9" name="Text Box 2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0" name="Text Box 2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1" name="Text Box 2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2" name="Text Box 2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3" name="Text Box 2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4" name="Text Box 2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5" name="Text Box 2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6" name="Text Box 2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7" name="Text Box 2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8" name="Text Box 2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9" name="Text Box 2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0" name="Text Box 2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1" name="Text Box 2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2" name="Text Box 2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3" name="Text Box 2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4" name="Text Box 2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5" name="Text Box 2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6" name="Text Box 2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7" name="Text Box 2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8" name="Text Box 2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9" name="Text Box 2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0" name="Text Box 2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1" name="Text Box 2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2" name="Text Box 2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3" name="Text Box 2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4" name="Text Box 2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5" name="Text Box 2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6" name="Text Box 2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7" name="Text Box 2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8" name="Text Box 2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9" name="Text Box 2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0" name="Text Box 2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1" name="Text Box 2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2" name="Text Box 3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3" name="Text Box 3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4" name="Text Box 3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5" name="Text Box 3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6" name="Text Box 3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7" name="Text Box 3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8" name="Text Box 3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9" name="Text Box 3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0" name="Text Box 3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1" name="Text Box 3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2" name="Text Box 3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3" name="Text Box 3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4" name="Text Box 3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5" name="Text Box 3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6" name="Text Box 3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7" name="Text Box 3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8" name="Text Box 3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9" name="Text Box 3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0" name="Text Box 3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1" name="Text Box 3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2" name="Text Box 3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3" name="Text Box 3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4" name="Text Box 3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5" name="Text Box 3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6" name="Text Box 3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7" name="Text Box 3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8" name="Text Box 3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9" name="Text Box 3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0" name="Text Box 3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1" name="Text Box 3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2" name="Text Box 3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3" name="Text Box 3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4" name="Text Box 3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5" name="Text Box 3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6" name="Text Box 3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7" name="Text Box 3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8" name="Text Box 3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9" name="Text Box 3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0" name="Text Box 3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1" name="Text Box 3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2" name="Text Box 3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3" name="Text Box 3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4" name="Text Box 3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5" name="Text Box 3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6" name="Text Box 3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7" name="Text Box 3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8" name="Text Box 3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9" name="Text Box 3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0" name="Text Box 3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1" name="Text Box 3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2" name="Text Box 3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3" name="Text Box 3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4" name="Text Box 3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5" name="Text Box 3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6" name="Text Box 3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7" name="Text Box 3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8" name="Text Box 3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9" name="Text Box 3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0" name="Text Box 3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1" name="Text Box 3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2" name="Text Box 3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3" name="Text Box 3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4" name="Text Box 3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5" name="Text Box 3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6" name="Text Box 3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7" name="Text Box 3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8" name="Text Box 3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9" name="Text Box 3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0" name="Text Box 3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1" name="Text Box 3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2" name="Text Box 3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3" name="Text Box 3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4" name="Text Box 3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5" name="Text Box 3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6" name="Text Box 3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7" name="Text Box 3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8" name="Text Box 3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9" name="Text Box 3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0" name="Text Box 3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1" name="Text Box 3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2" name="Text Box 3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3" name="Text Box 3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4" name="Text Box 3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5" name="Text Box 3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6" name="Text Box 3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7" name="Text Box 3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8" name="Text Box 3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9" name="Text Box 3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0" name="Text Box 3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1" name="Text Box 3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2" name="Text Box 3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3" name="Text Box 3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4" name="Text Box 3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5" name="Text Box 3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6" name="Text Box 3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7" name="Text Box 3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8" name="Text Box 3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9" name="Text Box 3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0" name="Text Box 3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1" name="Text Box 3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2" name="Text Box 4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3" name="Text Box 4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4" name="Text Box 4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5" name="Text Box 4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6" name="Text Box 4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7" name="Text Box 4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8" name="Text Box 4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9" name="Text Box 4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0" name="Text Box 4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1" name="Text Box 4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2" name="Text Box 4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3" name="Text Box 4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4" name="Text Box 4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5" name="Text Box 4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6" name="Text Box 4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7" name="Text Box 4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8" name="Text Box 4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9" name="Text Box 4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0" name="Text Box 4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1" name="Text Box 4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2" name="Text Box 4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3" name="Text Box 4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4" name="Text Box 4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5" name="Text Box 4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6" name="Text Box 4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7" name="Text Box 4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8" name="Text Box 4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9" name="Text Box 4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0" name="Text Box 4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1" name="Text Box 4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2" name="Text Box 4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3" name="Text Box 4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4" name="Text Box 4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5" name="Text Box 4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6" name="Text Box 4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7" name="Text Box 4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8" name="Text Box 4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9" name="Text Box 4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0" name="Text Box 4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1" name="Text Box 4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2" name="Text Box 4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3" name="Text Box 4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4" name="Text Box 4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5" name="Text Box 4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6" name="Text Box 4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7" name="Text Box 4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8" name="Text Box 4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9" name="Text Box 4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0" name="Text Box 4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1" name="Text Box 4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2" name="Text Box 4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3" name="Text Box 4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4" name="Text Box 4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5" name="Text Box 4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6" name="Text Box 4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7" name="Text Box 4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8" name="Text Box 4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9" name="Text Box 4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0" name="Text Box 4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1" name="Text Box 4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2" name="Text Box 4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3" name="Text Box 4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4" name="Text Box 4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5" name="Text Box 4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6" name="Text Box 4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7" name="Text Box 4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8" name="Text Box 4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9" name="Text Box 4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0" name="Text Box 4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1" name="Text Box 4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2" name="Text Box 4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3" name="Text Box 4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4" name="Text Box 4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5" name="Text Box 4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6" name="Text Box 4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7" name="Text Box 4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8" name="Text Box 4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9" name="Text Box 4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0" name="Text Box 4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1" name="Text Box 4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2" name="Text Box 4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3" name="Text Box 4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4" name="Text Box 4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5" name="Text Box 4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6" name="Text Box 4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7" name="Text Box 4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8" name="Text Box 4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9" name="Text Box 4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0" name="Text Box 4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1" name="Text Box 4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2" name="Text Box 4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3" name="Text Box 4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4" name="Text Box 4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5" name="Text Box 4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6" name="Text Box 4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7" name="Text Box 4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8" name="Text Box 4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9" name="Text Box 4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0" name="Text Box 4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1" name="Text Box 4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2" name="Text Box 5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3" name="Text Box 5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4" name="Text Box 5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5" name="Text Box 5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6" name="Text Box 5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7" name="Text Box 5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8" name="Text Box 5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9" name="Text Box 5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0" name="Text Box 5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1" name="Text Box 5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2" name="Text Box 5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3" name="Text Box 5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4" name="Text Box 5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5" name="Text Box 5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6" name="Text Box 5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7" name="Text Box 5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8" name="Text Box 5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9" name="Text Box 5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0" name="Text Box 5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1" name="Text Box 5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2" name="Text Box 5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3" name="Text Box 5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4" name="Text Box 5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5" name="Text Box 5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6" name="Text Box 5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7" name="Text Box 5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8" name="Text Box 5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9" name="Text Box 5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0" name="Text Box 5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1" name="Text Box 5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2" name="Text Box 5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3" name="Text Box 5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4" name="Text Box 5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5" name="Text Box 5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6" name="Text Box 5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7" name="Text Box 5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8" name="Text Box 5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9" name="Text Box 5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0" name="Text Box 5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1" name="Text Box 5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2" name="Text Box 5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3" name="Text Box 5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4" name="Text Box 5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5" name="Text Box 5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6" name="Text Box 5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7" name="Text Box 5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8" name="Text Box 5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9" name="Text Box 5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0" name="Text Box 5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1" name="Text Box 5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2" name="Text Box 5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3" name="Text Box 5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4" name="Text Box 5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5" name="Text Box 5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6" name="Text Box 5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7" name="Text Box 5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8" name="Text Box 5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9" name="Text Box 5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0" name="Text Box 5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1" name="Text Box 5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2" name="Text Box 5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3" name="Text Box 5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4" name="Text Box 5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5" name="Text Box 5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6" name="Text Box 5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7" name="Text Box 5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8" name="Text Box 5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9" name="Text Box 5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0" name="Text Box 5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1" name="Text Box 5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2" name="Text Box 5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3" name="Text Box 5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4" name="Text Box 5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5" name="Text Box 5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6" name="Text Box 5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7" name="Text Box 5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8" name="Text Box 5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9" name="Text Box 5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0" name="Text Box 5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1" name="Text Box 5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2" name="Text Box 5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3" name="Text Box 5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4" name="Text Box 5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5" name="Text Box 5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6" name="Text Box 5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7" name="Text Box 5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8" name="Text Box 5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9" name="Text Box 5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0" name="Text Box 5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1" name="Text Box 5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2" name="Text Box 5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3" name="Text Box 5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4" name="Text Box 5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5" name="Text Box 5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6" name="Text Box 5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7" name="Text Box 5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8" name="Text Box 5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9" name="Text Box 5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0" name="Text Box 5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1" name="Text Box 5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2" name="Text Box 6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3" name="Text Box 6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4" name="Text Box 6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5" name="Text Box 6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6" name="Text Box 6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7" name="Text Box 6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78" name="Text Box 570"/>
        <xdr:cNvSpPr txBox="1">
          <a:spLocks noChangeArrowheads="1"/>
        </xdr:cNvSpPr>
      </xdr:nvSpPr>
      <xdr:spPr>
        <a:xfrm>
          <a:off x="7295515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79" name="Text Box 571"/>
        <xdr:cNvSpPr txBox="1">
          <a:spLocks noChangeArrowheads="1"/>
        </xdr:cNvSpPr>
      </xdr:nvSpPr>
      <xdr:spPr>
        <a:xfrm>
          <a:off x="7295515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80" name="Text Box 572"/>
        <xdr:cNvSpPr txBox="1">
          <a:spLocks noChangeArrowheads="1"/>
        </xdr:cNvSpPr>
      </xdr:nvSpPr>
      <xdr:spPr>
        <a:xfrm>
          <a:off x="7295515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629285</xdr:colOff>
      <xdr:row>13</xdr:row>
      <xdr:rowOff>0</xdr:rowOff>
    </xdr:from>
    <xdr:to>
      <xdr:col>2</xdr:col>
      <xdr:colOff>733425</xdr:colOff>
      <xdr:row>32</xdr:row>
      <xdr:rowOff>47625</xdr:rowOff>
    </xdr:to>
    <xdr:sp macro="" textlink="">
      <xdr:nvSpPr>
        <xdr:cNvPr id="2" name="Text Box 410"/>
        <xdr:cNvSpPr txBox="1"/>
      </xdr:nvSpPr>
      <xdr:spPr>
        <a:xfrm>
          <a:off x="2354580" y="6901815"/>
          <a:ext cx="104140" cy="457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</xdr:row>
      <xdr:rowOff>0</xdr:rowOff>
    </xdr:from>
    <xdr:to>
      <xdr:col>1</xdr:col>
      <xdr:colOff>456565</xdr:colOff>
      <xdr:row>21</xdr:row>
      <xdr:rowOff>0</xdr:rowOff>
    </xdr:to>
    <xdr:sp macro="" textlink="">
      <xdr:nvSpPr>
        <xdr:cNvPr id="3" name="Text Box 410"/>
        <xdr:cNvSpPr txBox="1"/>
      </xdr:nvSpPr>
      <xdr:spPr>
        <a:xfrm>
          <a:off x="772160" y="6901815"/>
          <a:ext cx="113665" cy="190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</xdr:row>
      <xdr:rowOff>0</xdr:rowOff>
    </xdr:from>
    <xdr:to>
      <xdr:col>1</xdr:col>
      <xdr:colOff>456565</xdr:colOff>
      <xdr:row>15</xdr:row>
      <xdr:rowOff>0</xdr:rowOff>
    </xdr:to>
    <xdr:sp macro="" textlink="">
      <xdr:nvSpPr>
        <xdr:cNvPr id="4" name="Text Box 410"/>
        <xdr:cNvSpPr txBox="1"/>
      </xdr:nvSpPr>
      <xdr:spPr>
        <a:xfrm>
          <a:off x="772160" y="690181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</xdr:row>
      <xdr:rowOff>0</xdr:rowOff>
    </xdr:from>
    <xdr:to>
      <xdr:col>1</xdr:col>
      <xdr:colOff>456565</xdr:colOff>
      <xdr:row>21</xdr:row>
      <xdr:rowOff>152400</xdr:rowOff>
    </xdr:to>
    <xdr:sp macro="" textlink="">
      <xdr:nvSpPr>
        <xdr:cNvPr id="5" name="Text Box 410"/>
        <xdr:cNvSpPr txBox="1"/>
      </xdr:nvSpPr>
      <xdr:spPr>
        <a:xfrm>
          <a:off x="772160" y="6901815"/>
          <a:ext cx="113665" cy="205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</xdr:row>
      <xdr:rowOff>0</xdr:rowOff>
    </xdr:from>
    <xdr:to>
      <xdr:col>1</xdr:col>
      <xdr:colOff>456565</xdr:colOff>
      <xdr:row>15</xdr:row>
      <xdr:rowOff>0</xdr:rowOff>
    </xdr:to>
    <xdr:sp macro="" textlink="">
      <xdr:nvSpPr>
        <xdr:cNvPr id="6" name="Text Box 410"/>
        <xdr:cNvSpPr txBox="1"/>
      </xdr:nvSpPr>
      <xdr:spPr>
        <a:xfrm>
          <a:off x="772160" y="690181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629285</xdr:colOff>
      <xdr:row>25</xdr:row>
      <xdr:rowOff>0</xdr:rowOff>
    </xdr:from>
    <xdr:to>
      <xdr:col>2</xdr:col>
      <xdr:colOff>733425</xdr:colOff>
      <xdr:row>43</xdr:row>
      <xdr:rowOff>38100</xdr:rowOff>
    </xdr:to>
    <xdr:sp macro="" textlink="">
      <xdr:nvSpPr>
        <xdr:cNvPr id="2" name="Text Box 410"/>
        <xdr:cNvSpPr txBox="1"/>
      </xdr:nvSpPr>
      <xdr:spPr>
        <a:xfrm>
          <a:off x="2354580" y="10393680"/>
          <a:ext cx="104140" cy="456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18</xdr:row>
      <xdr:rowOff>0</xdr:rowOff>
    </xdr:from>
    <xdr:to>
      <xdr:col>1</xdr:col>
      <xdr:colOff>456565</xdr:colOff>
      <xdr:row>23</xdr:row>
      <xdr:rowOff>285750</xdr:rowOff>
    </xdr:to>
    <xdr:sp macro="" textlink="">
      <xdr:nvSpPr>
        <xdr:cNvPr id="3" name="Text Box 410"/>
        <xdr:cNvSpPr txBox="1"/>
      </xdr:nvSpPr>
      <xdr:spPr>
        <a:xfrm>
          <a:off x="772160" y="8180070"/>
          <a:ext cx="113665" cy="186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</xdr:row>
      <xdr:rowOff>0</xdr:rowOff>
    </xdr:from>
    <xdr:to>
      <xdr:col>1</xdr:col>
      <xdr:colOff>456565</xdr:colOff>
      <xdr:row>26</xdr:row>
      <xdr:rowOff>161925</xdr:rowOff>
    </xdr:to>
    <xdr:sp macro="" textlink="">
      <xdr:nvSpPr>
        <xdr:cNvPr id="4" name="Text Box 410"/>
        <xdr:cNvSpPr txBox="1"/>
      </xdr:nvSpPr>
      <xdr:spPr>
        <a:xfrm>
          <a:off x="772160" y="10393680"/>
          <a:ext cx="11366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33</xdr:row>
      <xdr:rowOff>0</xdr:rowOff>
    </xdr:from>
    <xdr:to>
      <xdr:col>1</xdr:col>
      <xdr:colOff>456565</xdr:colOff>
      <xdr:row>41</xdr:row>
      <xdr:rowOff>152400</xdr:rowOff>
    </xdr:to>
    <xdr:sp macro="" textlink="">
      <xdr:nvSpPr>
        <xdr:cNvPr id="5" name="Text Box 410"/>
        <xdr:cNvSpPr txBox="1"/>
      </xdr:nvSpPr>
      <xdr:spPr>
        <a:xfrm>
          <a:off x="772160" y="12538710"/>
          <a:ext cx="113665" cy="205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33</xdr:row>
      <xdr:rowOff>0</xdr:rowOff>
    </xdr:from>
    <xdr:to>
      <xdr:col>1</xdr:col>
      <xdr:colOff>456565</xdr:colOff>
      <xdr:row>35</xdr:row>
      <xdr:rowOff>0</xdr:rowOff>
    </xdr:to>
    <xdr:sp macro="" textlink="">
      <xdr:nvSpPr>
        <xdr:cNvPr id="6" name="Text Box 410"/>
        <xdr:cNvSpPr txBox="1"/>
      </xdr:nvSpPr>
      <xdr:spPr>
        <a:xfrm>
          <a:off x="772160" y="1253871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456565</xdr:colOff>
      <xdr:row>13</xdr:row>
      <xdr:rowOff>217170</xdr:rowOff>
    </xdr:to>
    <xdr:sp macro="" textlink="">
      <xdr:nvSpPr>
        <xdr:cNvPr id="7" name="Text Box 410"/>
        <xdr:cNvSpPr txBox="1"/>
      </xdr:nvSpPr>
      <xdr:spPr>
        <a:xfrm>
          <a:off x="772160" y="4726305"/>
          <a:ext cx="113665" cy="208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456565</xdr:colOff>
      <xdr:row>8</xdr:row>
      <xdr:rowOff>184785</xdr:rowOff>
    </xdr:to>
    <xdr:sp macro="" textlink="">
      <xdr:nvSpPr>
        <xdr:cNvPr id="8" name="Text Box 410"/>
        <xdr:cNvSpPr txBox="1"/>
      </xdr:nvSpPr>
      <xdr:spPr>
        <a:xfrm>
          <a:off x="772160" y="4726305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42</xdr:row>
      <xdr:rowOff>0</xdr:rowOff>
    </xdr:from>
    <xdr:to>
      <xdr:col>1</xdr:col>
      <xdr:colOff>457200</xdr:colOff>
      <xdr:row>46</xdr:row>
      <xdr:rowOff>76200</xdr:rowOff>
    </xdr:to>
    <xdr:sp macro="" textlink="">
      <xdr:nvSpPr>
        <xdr:cNvPr id="2" name="Text Box 410"/>
        <xdr:cNvSpPr txBox="1"/>
      </xdr:nvSpPr>
      <xdr:spPr>
        <a:xfrm>
          <a:off x="720725" y="17169765"/>
          <a:ext cx="114300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7</xdr:row>
      <xdr:rowOff>0</xdr:rowOff>
    </xdr:from>
    <xdr:to>
      <xdr:col>1</xdr:col>
      <xdr:colOff>457200</xdr:colOff>
      <xdr:row>14</xdr:row>
      <xdr:rowOff>47625</xdr:rowOff>
    </xdr:to>
    <xdr:sp macro="" textlink="">
      <xdr:nvSpPr>
        <xdr:cNvPr id="3" name="Text Box 410"/>
        <xdr:cNvSpPr txBox="1"/>
      </xdr:nvSpPr>
      <xdr:spPr>
        <a:xfrm>
          <a:off x="720725" y="4520565"/>
          <a:ext cx="114300" cy="223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25</xdr:row>
      <xdr:rowOff>0</xdr:rowOff>
    </xdr:from>
    <xdr:to>
      <xdr:col>1</xdr:col>
      <xdr:colOff>457200</xdr:colOff>
      <xdr:row>27</xdr:row>
      <xdr:rowOff>0</xdr:rowOff>
    </xdr:to>
    <xdr:sp macro="" textlink="">
      <xdr:nvSpPr>
        <xdr:cNvPr id="4" name="Text Box 410"/>
        <xdr:cNvSpPr txBox="1"/>
      </xdr:nvSpPr>
      <xdr:spPr>
        <a:xfrm>
          <a:off x="720725" y="11911965"/>
          <a:ext cx="114300" cy="476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7102455" y="23145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7295515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7295515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99060</xdr:colOff>
      <xdr:row>6</xdr:row>
      <xdr:rowOff>236220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7295515" y="29813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2065187536243"/>
  </sheetPr>
  <dimension ref="A1:AO61"/>
  <sheetViews>
    <sheetView tabSelected="1" view="pageBreakPreview" zoomScale="80" zoomScaleNormal="120" workbookViewId="0">
      <pane xSplit="3" ySplit="7" topLeftCell="X8" activePane="bottomRight" state="frozen"/>
      <selection pane="topRight"/>
      <selection pane="bottomLeft"/>
      <selection pane="bottomRight" activeCell="Y9" sqref="Y9"/>
    </sheetView>
  </sheetViews>
  <sheetFormatPr defaultColWidth="9.140625" defaultRowHeight="15"/>
  <cols>
    <col min="1" max="1" width="5.28515625" style="940" customWidth="1"/>
    <col min="2" max="2" width="15.7109375" style="941" customWidth="1"/>
    <col min="3" max="3" width="66" style="940" customWidth="1"/>
    <col min="4" max="6" width="7" style="940" customWidth="1"/>
    <col min="7" max="7" width="7.140625" style="940" customWidth="1"/>
    <col min="8" max="8" width="11.140625" style="940" customWidth="1"/>
    <col min="9" max="9" width="10.85546875" style="940" customWidth="1"/>
    <col min="10" max="10" width="13.42578125" style="940" customWidth="1"/>
    <col min="11" max="11" width="9.5703125" style="940" customWidth="1"/>
    <col min="12" max="12" width="11.5703125" style="940" customWidth="1"/>
    <col min="13" max="14" width="10.42578125" style="940" customWidth="1"/>
    <col min="15" max="15" width="9.140625" style="940" customWidth="1"/>
    <col min="16" max="16" width="12.7109375" style="940" customWidth="1"/>
    <col min="17" max="17" width="9.7109375" style="940" customWidth="1"/>
    <col min="18" max="18" width="12.85546875" style="940" customWidth="1"/>
    <col min="19" max="19" width="7.7109375" style="940" customWidth="1"/>
    <col min="20" max="20" width="5.85546875" style="940" customWidth="1"/>
    <col min="21" max="21" width="6.85546875" style="940" customWidth="1"/>
    <col min="22" max="22" width="8.28515625" style="940" customWidth="1"/>
    <col min="23" max="23" width="7.7109375" style="940" customWidth="1"/>
    <col min="24" max="24" width="10.140625" style="940" customWidth="1"/>
    <col min="25" max="25" width="10.42578125" style="940" customWidth="1"/>
    <col min="26" max="26" width="12.42578125" style="940" customWidth="1"/>
    <col min="27" max="27" width="7.7109375" style="940" customWidth="1"/>
    <col min="28" max="28" width="11.140625" style="940" customWidth="1"/>
    <col min="29" max="29" width="12.140625" style="940" customWidth="1"/>
    <col min="30" max="30" width="12.42578125" style="940" customWidth="1"/>
    <col min="31" max="31" width="10.140625" style="940" customWidth="1"/>
    <col min="32" max="32" width="14.5703125" style="940" customWidth="1"/>
    <col min="33" max="33" width="13.85546875" style="940" customWidth="1"/>
    <col min="34" max="34" width="7.28515625" style="940" customWidth="1"/>
    <col min="35" max="35" width="7.85546875" style="940" customWidth="1"/>
    <col min="36" max="37" width="6.5703125" style="940" customWidth="1"/>
    <col min="38" max="38" width="11.28515625" style="940" customWidth="1"/>
    <col min="39" max="39" width="13.42578125" style="940" customWidth="1"/>
    <col min="40" max="40" width="10.140625" style="940" customWidth="1"/>
    <col min="41" max="41" width="9.5703125" style="940" customWidth="1"/>
    <col min="42" max="16384" width="9.140625" style="940"/>
  </cols>
  <sheetData>
    <row r="1" spans="1:41" ht="15.75">
      <c r="A1" s="942" t="s">
        <v>0</v>
      </c>
    </row>
    <row r="2" spans="1:41" ht="15.75">
      <c r="A2" s="943" t="s">
        <v>1</v>
      </c>
    </row>
    <row r="3" spans="1:41" ht="15" customHeight="1">
      <c r="A3" s="1253" t="s">
        <v>2</v>
      </c>
      <c r="B3" s="1255" t="s">
        <v>3</v>
      </c>
      <c r="C3" s="376"/>
      <c r="D3" s="1258" t="s">
        <v>4</v>
      </c>
      <c r="E3" s="1260" t="s">
        <v>5</v>
      </c>
      <c r="F3" s="1262" t="s">
        <v>6</v>
      </c>
      <c r="G3" s="1264" t="s">
        <v>7</v>
      </c>
      <c r="H3" s="1272" t="s">
        <v>8</v>
      </c>
      <c r="I3" s="1273"/>
      <c r="J3" s="1273"/>
      <c r="K3" s="1274"/>
      <c r="L3" s="1281" t="s">
        <v>9</v>
      </c>
      <c r="M3" s="1281"/>
      <c r="N3" s="1281"/>
      <c r="O3" s="1281"/>
      <c r="P3" s="1281" t="s">
        <v>10</v>
      </c>
      <c r="Q3" s="1281"/>
      <c r="R3" s="1281"/>
      <c r="S3" s="1281"/>
      <c r="T3" s="1281" t="s">
        <v>11</v>
      </c>
      <c r="U3" s="1281"/>
      <c r="V3" s="1281"/>
      <c r="W3" s="1281"/>
      <c r="X3" s="1281" t="s">
        <v>12</v>
      </c>
      <c r="Y3" s="1281"/>
      <c r="Z3" s="1281"/>
      <c r="AA3" s="1281"/>
      <c r="AB3" s="1271" t="s">
        <v>13</v>
      </c>
      <c r="AC3" s="1271"/>
      <c r="AD3" s="1271"/>
      <c r="AE3" s="1271"/>
      <c r="AF3" s="1271"/>
      <c r="AG3" s="1271"/>
      <c r="AH3" s="1261" t="s">
        <v>14</v>
      </c>
      <c r="AI3" s="1261" t="s">
        <v>15</v>
      </c>
      <c r="AJ3" s="997" t="s">
        <v>16</v>
      </c>
      <c r="AK3" s="998"/>
      <c r="AL3" s="997" t="s">
        <v>17</v>
      </c>
      <c r="AM3" s="999"/>
      <c r="AN3" s="1286" t="s">
        <v>18</v>
      </c>
      <c r="AO3" s="1269" t="s">
        <v>19</v>
      </c>
    </row>
    <row r="4" spans="1:41" ht="15" customHeight="1">
      <c r="A4" s="1253"/>
      <c r="B4" s="1256"/>
      <c r="C4" s="377"/>
      <c r="D4" s="1258"/>
      <c r="E4" s="1260"/>
      <c r="F4" s="1262"/>
      <c r="G4" s="1264"/>
      <c r="H4" s="1275"/>
      <c r="I4" s="1276"/>
      <c r="J4" s="1276"/>
      <c r="K4" s="1277"/>
      <c r="L4" s="1281"/>
      <c r="M4" s="1281"/>
      <c r="N4" s="1281"/>
      <c r="O4" s="1281"/>
      <c r="P4" s="1281"/>
      <c r="Q4" s="1281"/>
      <c r="R4" s="1281"/>
      <c r="S4" s="1281"/>
      <c r="T4" s="1281"/>
      <c r="U4" s="1281"/>
      <c r="V4" s="1281"/>
      <c r="W4" s="1281"/>
      <c r="X4" s="1281"/>
      <c r="Y4" s="1281"/>
      <c r="Z4" s="1281"/>
      <c r="AA4" s="1281"/>
      <c r="AB4" s="1271"/>
      <c r="AC4" s="1271"/>
      <c r="AD4" s="1271"/>
      <c r="AE4" s="1271"/>
      <c r="AF4" s="1271"/>
      <c r="AG4" s="1271"/>
      <c r="AH4" s="1267"/>
      <c r="AI4" s="1267"/>
      <c r="AJ4" s="1000"/>
      <c r="AK4" s="1001"/>
      <c r="AL4" s="1000"/>
      <c r="AM4" s="1002"/>
      <c r="AN4" s="1287"/>
      <c r="AO4" s="1270"/>
    </row>
    <row r="5" spans="1:41" ht="15" customHeight="1">
      <c r="A5" s="1253"/>
      <c r="B5" s="1256"/>
      <c r="C5" s="377"/>
      <c r="D5" s="1258"/>
      <c r="E5" s="1260"/>
      <c r="F5" s="1262"/>
      <c r="G5" s="1264"/>
      <c r="H5" s="1278"/>
      <c r="I5" s="1279"/>
      <c r="J5" s="1279"/>
      <c r="K5" s="1280"/>
      <c r="L5" s="1281"/>
      <c r="M5" s="1281"/>
      <c r="N5" s="1281"/>
      <c r="O5" s="1281"/>
      <c r="P5" s="1281"/>
      <c r="Q5" s="1281"/>
      <c r="R5" s="1281"/>
      <c r="S5" s="1281"/>
      <c r="T5" s="1281"/>
      <c r="U5" s="1281"/>
      <c r="V5" s="1281"/>
      <c r="W5" s="1281"/>
      <c r="X5" s="1281"/>
      <c r="Y5" s="1281"/>
      <c r="Z5" s="1281"/>
      <c r="AA5" s="1281"/>
      <c r="AB5" s="1271"/>
      <c r="AC5" s="1271"/>
      <c r="AD5" s="1271"/>
      <c r="AE5" s="1271"/>
      <c r="AF5" s="1271"/>
      <c r="AG5" s="1271"/>
      <c r="AH5" s="1267"/>
      <c r="AI5" s="1267"/>
      <c r="AJ5" s="1003" t="s">
        <v>20</v>
      </c>
      <c r="AK5" s="1004"/>
      <c r="AL5" s="1003" t="s">
        <v>21</v>
      </c>
      <c r="AM5" s="1005"/>
      <c r="AN5" s="1287"/>
      <c r="AO5" s="1270"/>
    </row>
    <row r="6" spans="1:41" ht="46.5" customHeight="1">
      <c r="A6" s="1253"/>
      <c r="B6" s="1256"/>
      <c r="C6" s="377" t="s">
        <v>22</v>
      </c>
      <c r="D6" s="1258"/>
      <c r="E6" s="1260"/>
      <c r="F6" s="1262"/>
      <c r="G6" s="1264"/>
      <c r="H6" s="1268" t="s">
        <v>23</v>
      </c>
      <c r="I6" s="1268"/>
      <c r="J6" s="1268"/>
      <c r="K6" s="1268"/>
      <c r="L6" s="1268" t="s">
        <v>23</v>
      </c>
      <c r="M6" s="1268"/>
      <c r="N6" s="1268"/>
      <c r="O6" s="1268"/>
      <c r="P6" s="1268" t="s">
        <v>23</v>
      </c>
      <c r="Q6" s="1268"/>
      <c r="R6" s="1268"/>
      <c r="S6" s="1268"/>
      <c r="T6" s="1268" t="s">
        <v>23</v>
      </c>
      <c r="U6" s="1268"/>
      <c r="V6" s="1268"/>
      <c r="W6" s="1268"/>
      <c r="X6" s="1268" t="s">
        <v>23</v>
      </c>
      <c r="Y6" s="1268"/>
      <c r="Z6" s="1268"/>
      <c r="AA6" s="1268"/>
      <c r="AB6" s="1268" t="s">
        <v>23</v>
      </c>
      <c r="AC6" s="1268"/>
      <c r="AD6" s="1268"/>
      <c r="AE6" s="1268"/>
      <c r="AF6" s="1266" t="s">
        <v>24</v>
      </c>
      <c r="AG6" s="1266" t="s">
        <v>25</v>
      </c>
      <c r="AH6" s="1267"/>
      <c r="AI6" s="1267"/>
      <c r="AJ6" s="1269" t="s">
        <v>26</v>
      </c>
      <c r="AK6" s="1282" t="s">
        <v>27</v>
      </c>
      <c r="AL6" s="1284" t="s">
        <v>28</v>
      </c>
      <c r="AM6" s="1269" t="s">
        <v>29</v>
      </c>
      <c r="AN6" s="1287"/>
      <c r="AO6" s="1270"/>
    </row>
    <row r="7" spans="1:41" ht="43.5" customHeight="1">
      <c r="A7" s="1254"/>
      <c r="B7" s="1257"/>
      <c r="C7" s="377"/>
      <c r="D7" s="1259"/>
      <c r="E7" s="1261"/>
      <c r="F7" s="1263"/>
      <c r="G7" s="1265"/>
      <c r="H7" s="379" t="s">
        <v>30</v>
      </c>
      <c r="I7" s="410" t="s">
        <v>31</v>
      </c>
      <c r="J7" s="411" t="s">
        <v>32</v>
      </c>
      <c r="K7" s="976" t="s">
        <v>33</v>
      </c>
      <c r="L7" s="977" t="s">
        <v>30</v>
      </c>
      <c r="M7" s="977" t="s">
        <v>31</v>
      </c>
      <c r="N7" s="977" t="s">
        <v>32</v>
      </c>
      <c r="O7" s="978" t="s">
        <v>33</v>
      </c>
      <c r="P7" s="977" t="s">
        <v>30</v>
      </c>
      <c r="Q7" s="977" t="s">
        <v>31</v>
      </c>
      <c r="R7" s="977" t="s">
        <v>32</v>
      </c>
      <c r="S7" s="978" t="s">
        <v>33</v>
      </c>
      <c r="T7" s="977" t="s">
        <v>30</v>
      </c>
      <c r="U7" s="977" t="s">
        <v>31</v>
      </c>
      <c r="V7" s="977" t="s">
        <v>32</v>
      </c>
      <c r="W7" s="978" t="s">
        <v>33</v>
      </c>
      <c r="X7" s="977" t="s">
        <v>30</v>
      </c>
      <c r="Y7" s="977" t="s">
        <v>31</v>
      </c>
      <c r="Z7" s="977" t="s">
        <v>32</v>
      </c>
      <c r="AA7" s="978" t="s">
        <v>33</v>
      </c>
      <c r="AB7" s="977" t="s">
        <v>30</v>
      </c>
      <c r="AC7" s="977" t="s">
        <v>31</v>
      </c>
      <c r="AD7" s="977" t="s">
        <v>32</v>
      </c>
      <c r="AE7" s="978" t="s">
        <v>33</v>
      </c>
      <c r="AF7" s="1266"/>
      <c r="AG7" s="1266"/>
      <c r="AH7" s="1267"/>
      <c r="AI7" s="1267"/>
      <c r="AJ7" s="1270"/>
      <c r="AK7" s="1283"/>
      <c r="AL7" s="1285"/>
      <c r="AM7" s="1270"/>
      <c r="AN7" s="1287"/>
      <c r="AO7" s="1270"/>
    </row>
    <row r="8" spans="1:41" s="928" customFormat="1" ht="15" customHeight="1">
      <c r="A8" s="944"/>
      <c r="B8" s="945"/>
      <c r="C8" s="462" t="s">
        <v>34</v>
      </c>
      <c r="D8" s="944"/>
      <c r="E8" s="944"/>
      <c r="F8" s="944"/>
      <c r="G8" s="944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6"/>
      <c r="V8" s="946"/>
      <c r="W8" s="946"/>
      <c r="X8" s="946"/>
      <c r="Y8" s="946"/>
      <c r="Z8" s="946"/>
      <c r="AA8" s="946"/>
      <c r="AB8" s="985"/>
      <c r="AC8" s="985"/>
      <c r="AD8" s="985"/>
      <c r="AE8" s="985"/>
      <c r="AF8" s="986"/>
      <c r="AG8" s="1006"/>
      <c r="AH8" s="944"/>
      <c r="AI8" s="944"/>
      <c r="AJ8" s="1007"/>
      <c r="AK8" s="1008"/>
      <c r="AL8" s="1009"/>
      <c r="AM8" s="1007"/>
      <c r="AN8" s="1010"/>
      <c r="AO8" s="1039"/>
    </row>
    <row r="9" spans="1:41" s="928" customFormat="1" ht="74.45" customHeight="1">
      <c r="A9" s="944"/>
      <c r="B9" s="945"/>
      <c r="C9" s="463" t="s">
        <v>35</v>
      </c>
      <c r="D9" s="944"/>
      <c r="E9" s="944"/>
      <c r="F9" s="944"/>
      <c r="G9" s="944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85"/>
      <c r="AC9" s="985"/>
      <c r="AD9" s="985"/>
      <c r="AE9" s="985"/>
      <c r="AF9" s="986"/>
      <c r="AG9" s="1006"/>
      <c r="AH9" s="944"/>
      <c r="AI9" s="944"/>
      <c r="AJ9" s="1007"/>
      <c r="AK9" s="1008"/>
      <c r="AL9" s="1009"/>
      <c r="AM9" s="1007"/>
      <c r="AN9" s="1010"/>
      <c r="AO9" s="1039"/>
    </row>
    <row r="10" spans="1:41" s="928" customFormat="1" ht="18" customHeight="1">
      <c r="A10" s="944"/>
      <c r="B10" s="945"/>
      <c r="C10" s="947" t="s">
        <v>36</v>
      </c>
      <c r="D10" s="944"/>
      <c r="E10" s="944"/>
      <c r="F10" s="944"/>
      <c r="G10" s="944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46"/>
      <c r="Y10" s="946"/>
      <c r="Z10" s="946"/>
      <c r="AA10" s="946"/>
      <c r="AB10" s="985"/>
      <c r="AC10" s="985"/>
      <c r="AD10" s="985"/>
      <c r="AE10" s="985"/>
      <c r="AF10" s="986"/>
      <c r="AG10" s="1006"/>
      <c r="AH10" s="944"/>
      <c r="AI10" s="944"/>
      <c r="AJ10" s="1007"/>
      <c r="AK10" s="1008"/>
      <c r="AL10" s="1009"/>
      <c r="AM10" s="1007"/>
      <c r="AN10" s="1010"/>
      <c r="AO10" s="1039"/>
    </row>
    <row r="11" spans="1:41" s="929" customFormat="1" ht="18" customHeight="1">
      <c r="A11" s="948"/>
      <c r="B11" s="949"/>
      <c r="C11" s="950" t="s">
        <v>37</v>
      </c>
      <c r="D11" s="948"/>
      <c r="E11" s="948"/>
      <c r="F11" s="948"/>
      <c r="G11" s="948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87"/>
      <c r="AC11" s="987"/>
      <c r="AD11" s="987"/>
      <c r="AE11" s="987"/>
      <c r="AF11" s="988"/>
      <c r="AG11" s="1011"/>
      <c r="AH11" s="948"/>
      <c r="AI11" s="948"/>
      <c r="AJ11" s="1012"/>
      <c r="AK11" s="1013"/>
      <c r="AL11" s="1014"/>
      <c r="AM11" s="1012"/>
      <c r="AN11" s="1015"/>
      <c r="AO11" s="1040"/>
    </row>
    <row r="12" spans="1:41" s="928" customFormat="1" ht="18" customHeight="1">
      <c r="A12" s="944"/>
      <c r="B12" s="1170"/>
      <c r="C12" s="954" t="s">
        <v>38</v>
      </c>
      <c r="D12" s="944"/>
      <c r="E12" s="944"/>
      <c r="F12" s="944"/>
      <c r="G12" s="944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85"/>
      <c r="AC12" s="985"/>
      <c r="AD12" s="985"/>
      <c r="AE12" s="985"/>
      <c r="AF12" s="986"/>
      <c r="AG12" s="1006"/>
      <c r="AH12" s="944"/>
      <c r="AI12" s="944"/>
      <c r="AJ12" s="1007"/>
      <c r="AK12" s="1008"/>
      <c r="AL12" s="1009"/>
      <c r="AM12" s="1007"/>
      <c r="AN12" s="1010"/>
      <c r="AO12" s="1039"/>
    </row>
    <row r="13" spans="1:41" s="928" customFormat="1" ht="18" customHeight="1">
      <c r="A13" s="944"/>
      <c r="B13" s="1170"/>
      <c r="C13" s="131" t="s">
        <v>39</v>
      </c>
      <c r="D13" s="944"/>
      <c r="E13" s="944"/>
      <c r="F13" s="944"/>
      <c r="G13" s="944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85"/>
      <c r="AC13" s="985"/>
      <c r="AD13" s="985"/>
      <c r="AE13" s="985"/>
      <c r="AF13" s="986"/>
      <c r="AG13" s="1006"/>
      <c r="AH13" s="944"/>
      <c r="AI13" s="944"/>
      <c r="AJ13" s="1007"/>
      <c r="AK13" s="1008"/>
      <c r="AL13" s="1009"/>
      <c r="AM13" s="1007"/>
      <c r="AN13" s="1010"/>
      <c r="AO13" s="1039"/>
    </row>
    <row r="14" spans="1:41" s="930" customFormat="1" ht="18" customHeight="1">
      <c r="A14" s="713">
        <v>1</v>
      </c>
      <c r="B14" s="1171">
        <v>51.25</v>
      </c>
      <c r="C14" s="958" t="s">
        <v>40</v>
      </c>
      <c r="D14" s="1172" t="s">
        <v>41</v>
      </c>
      <c r="E14" s="959" t="s">
        <v>42</v>
      </c>
      <c r="F14" s="959" t="s">
        <v>43</v>
      </c>
      <c r="G14" s="959" t="s">
        <v>44</v>
      </c>
      <c r="H14" s="955"/>
      <c r="I14" s="955"/>
      <c r="J14" s="955"/>
      <c r="K14" s="955"/>
      <c r="L14" s="955">
        <v>2</v>
      </c>
      <c r="M14" s="955"/>
      <c r="N14" s="955"/>
      <c r="O14" s="955">
        <f>L14+M14+N14</f>
        <v>2</v>
      </c>
      <c r="P14" s="955"/>
      <c r="Q14" s="955"/>
      <c r="R14" s="955"/>
      <c r="S14" s="955"/>
      <c r="T14" s="955"/>
      <c r="U14" s="955"/>
      <c r="V14" s="955"/>
      <c r="W14" s="955"/>
      <c r="X14" s="955"/>
      <c r="Y14" s="955"/>
      <c r="Z14" s="955"/>
      <c r="AA14" s="955"/>
      <c r="AB14" s="989">
        <f>H14+L14+P14+T14+X14</f>
        <v>2</v>
      </c>
      <c r="AC14" s="989">
        <f>I14+M14+Q14+U14+Y14</f>
        <v>0</v>
      </c>
      <c r="AD14" s="989">
        <f>J14+N14+R14+V14+Z14</f>
        <v>0</v>
      </c>
      <c r="AE14" s="989">
        <f t="shared" ref="AE14:AE44" si="0">AB14+AC14+AD14</f>
        <v>2</v>
      </c>
      <c r="AF14" s="990">
        <f>((AE14/AM14)*AL14)/1000</f>
        <v>4.8000000000000001E-2</v>
      </c>
      <c r="AG14" s="1016">
        <f>(AE14*AN14)/1000</f>
        <v>2.92E-2</v>
      </c>
      <c r="AH14" s="1196"/>
      <c r="AI14" s="1196"/>
      <c r="AJ14" s="1196"/>
      <c r="AK14" s="1197"/>
      <c r="AL14" s="713">
        <v>24</v>
      </c>
      <c r="AM14" s="713">
        <v>1</v>
      </c>
      <c r="AN14" s="1198">
        <v>14.6</v>
      </c>
      <c r="AO14" s="1209"/>
    </row>
    <row r="15" spans="1:41" s="930" customFormat="1" ht="18" customHeight="1">
      <c r="A15" s="713">
        <v>2</v>
      </c>
      <c r="B15" s="1171">
        <v>51.25</v>
      </c>
      <c r="C15" s="958" t="s">
        <v>40</v>
      </c>
      <c r="D15" s="1172" t="s">
        <v>41</v>
      </c>
      <c r="E15" s="959" t="s">
        <v>45</v>
      </c>
      <c r="F15" s="959" t="s">
        <v>46</v>
      </c>
      <c r="G15" s="959" t="s">
        <v>44</v>
      </c>
      <c r="H15" s="955"/>
      <c r="I15" s="955"/>
      <c r="J15" s="955"/>
      <c r="K15" s="955"/>
      <c r="L15" s="955">
        <v>30</v>
      </c>
      <c r="M15" s="955"/>
      <c r="N15" s="955"/>
      <c r="O15" s="955">
        <f>L15+M15+N15</f>
        <v>30</v>
      </c>
      <c r="P15" s="955"/>
      <c r="Q15" s="955"/>
      <c r="R15" s="955"/>
      <c r="S15" s="955"/>
      <c r="T15" s="955"/>
      <c r="U15" s="955"/>
      <c r="V15" s="955"/>
      <c r="W15" s="955"/>
      <c r="X15" s="955"/>
      <c r="Y15" s="955"/>
      <c r="Z15" s="955"/>
      <c r="AA15" s="955"/>
      <c r="AB15" s="989">
        <f t="shared" ref="AB15:AD44" si="1">H15+L15+P15+T15+X15</f>
        <v>30</v>
      </c>
      <c r="AC15" s="989">
        <f t="shared" si="1"/>
        <v>0</v>
      </c>
      <c r="AD15" s="989">
        <f t="shared" si="1"/>
        <v>0</v>
      </c>
      <c r="AE15" s="989">
        <f t="shared" si="0"/>
        <v>30</v>
      </c>
      <c r="AF15" s="990">
        <f>((AE15/AM15)*AL15)/1000</f>
        <v>0.72</v>
      </c>
      <c r="AG15" s="1016">
        <f>(AE15*AN15)/1000</f>
        <v>0.438</v>
      </c>
      <c r="AH15" s="1196"/>
      <c r="AI15" s="1196"/>
      <c r="AJ15" s="1196"/>
      <c r="AK15" s="1197"/>
      <c r="AL15" s="713">
        <v>24</v>
      </c>
      <c r="AM15" s="713">
        <v>1</v>
      </c>
      <c r="AN15" s="1198">
        <v>14.6</v>
      </c>
      <c r="AO15" s="1209"/>
    </row>
    <row r="16" spans="1:41" s="1168" customFormat="1" ht="18" customHeight="1">
      <c r="A16" s="1173"/>
      <c r="B16" s="1174"/>
      <c r="C16" s="1175" t="s">
        <v>33</v>
      </c>
      <c r="D16" s="1176"/>
      <c r="E16" s="1177"/>
      <c r="F16" s="1177"/>
      <c r="G16" s="1177"/>
      <c r="H16" s="1178"/>
      <c r="I16" s="1178"/>
      <c r="J16" s="1178"/>
      <c r="K16" s="1178"/>
      <c r="L16" s="1183">
        <f>SUM(L14:L15)</f>
        <v>32</v>
      </c>
      <c r="M16" s="1183"/>
      <c r="N16" s="1183"/>
      <c r="O16" s="1183">
        <f>SUM(O14:O15)</f>
        <v>32</v>
      </c>
      <c r="P16" s="1178"/>
      <c r="Q16" s="1178"/>
      <c r="R16" s="1178"/>
      <c r="S16" s="1178"/>
      <c r="T16" s="1178"/>
      <c r="U16" s="1178"/>
      <c r="V16" s="1178"/>
      <c r="W16" s="1178"/>
      <c r="X16" s="1178"/>
      <c r="Y16" s="1178"/>
      <c r="Z16" s="1178"/>
      <c r="AA16" s="1178"/>
      <c r="AB16" s="994">
        <f t="shared" si="1"/>
        <v>32</v>
      </c>
      <c r="AC16" s="994">
        <f t="shared" si="1"/>
        <v>0</v>
      </c>
      <c r="AD16" s="994">
        <f t="shared" si="1"/>
        <v>0</v>
      </c>
      <c r="AE16" s="995">
        <f t="shared" si="0"/>
        <v>32</v>
      </c>
      <c r="AF16" s="1189">
        <f>SUM(AF14:AF15)</f>
        <v>0.76800000000000002</v>
      </c>
      <c r="AG16" s="1199">
        <f>SUM(AG14:AG15)</f>
        <v>0.4672</v>
      </c>
      <c r="AH16" s="1182"/>
      <c r="AI16" s="1182"/>
      <c r="AJ16" s="1182"/>
      <c r="AK16" s="1200"/>
      <c r="AL16" s="1182"/>
      <c r="AM16" s="1182"/>
      <c r="AN16" s="1201"/>
      <c r="AO16" s="1210"/>
    </row>
    <row r="17" spans="1:41" s="930" customFormat="1" ht="18" customHeight="1">
      <c r="A17" s="713">
        <v>1</v>
      </c>
      <c r="B17" s="1179">
        <v>51.24</v>
      </c>
      <c r="C17" s="958" t="s">
        <v>47</v>
      </c>
      <c r="D17" s="1172" t="s">
        <v>41</v>
      </c>
      <c r="E17" s="713" t="s">
        <v>48</v>
      </c>
      <c r="F17" s="713" t="s">
        <v>49</v>
      </c>
      <c r="G17" s="713" t="s">
        <v>44</v>
      </c>
      <c r="H17" s="955">
        <v>75</v>
      </c>
      <c r="I17" s="955"/>
      <c r="J17" s="955"/>
      <c r="K17" s="955">
        <f>H17+I17+J17</f>
        <v>75</v>
      </c>
      <c r="L17" s="955"/>
      <c r="M17" s="955"/>
      <c r="N17" s="955"/>
      <c r="O17" s="955"/>
      <c r="P17" s="955"/>
      <c r="Q17" s="955"/>
      <c r="R17" s="955"/>
      <c r="S17" s="955"/>
      <c r="T17" s="955"/>
      <c r="U17" s="955"/>
      <c r="V17" s="955"/>
      <c r="W17" s="955"/>
      <c r="X17" s="955"/>
      <c r="Y17" s="955"/>
      <c r="Z17" s="955"/>
      <c r="AA17" s="955"/>
      <c r="AB17" s="989">
        <f t="shared" si="1"/>
        <v>75</v>
      </c>
      <c r="AC17" s="989">
        <f t="shared" si="1"/>
        <v>0</v>
      </c>
      <c r="AD17" s="989">
        <f t="shared" si="1"/>
        <v>0</v>
      </c>
      <c r="AE17" s="989">
        <f t="shared" si="0"/>
        <v>75</v>
      </c>
      <c r="AF17" s="990">
        <f>((AE17/AM17)*AL17)/1000</f>
        <v>1.8</v>
      </c>
      <c r="AG17" s="1016">
        <f>(AE17*AN17)/1000</f>
        <v>1.095</v>
      </c>
      <c r="AH17" s="1196"/>
      <c r="AI17" s="1202" t="s">
        <v>50</v>
      </c>
      <c r="AJ17" s="1196"/>
      <c r="AK17" s="1197"/>
      <c r="AL17" s="713">
        <v>24</v>
      </c>
      <c r="AM17" s="713">
        <v>1</v>
      </c>
      <c r="AN17" s="1198">
        <v>14.6</v>
      </c>
      <c r="AO17" s="1209"/>
    </row>
    <row r="18" spans="1:41" s="930" customFormat="1" ht="18" customHeight="1">
      <c r="A18" s="713">
        <v>2</v>
      </c>
      <c r="B18" s="1179">
        <v>51.24</v>
      </c>
      <c r="C18" s="958" t="s">
        <v>47</v>
      </c>
      <c r="D18" s="1172" t="s">
        <v>41</v>
      </c>
      <c r="E18" s="713" t="s">
        <v>51</v>
      </c>
      <c r="F18" s="713" t="s">
        <v>52</v>
      </c>
      <c r="G18" s="713" t="s">
        <v>44</v>
      </c>
      <c r="H18" s="955">
        <v>17</v>
      </c>
      <c r="I18" s="955"/>
      <c r="J18" s="955"/>
      <c r="K18" s="955">
        <f>H18+I18+J18</f>
        <v>17</v>
      </c>
      <c r="L18" s="955"/>
      <c r="M18" s="955"/>
      <c r="N18" s="955"/>
      <c r="O18" s="955"/>
      <c r="P18" s="955"/>
      <c r="Q18" s="955"/>
      <c r="R18" s="955"/>
      <c r="S18" s="955"/>
      <c r="T18" s="955"/>
      <c r="U18" s="955"/>
      <c r="V18" s="955"/>
      <c r="W18" s="955"/>
      <c r="X18" s="955"/>
      <c r="Y18" s="955"/>
      <c r="Z18" s="955"/>
      <c r="AA18" s="955"/>
      <c r="AB18" s="989">
        <f t="shared" si="1"/>
        <v>17</v>
      </c>
      <c r="AC18" s="989">
        <f t="shared" si="1"/>
        <v>0</v>
      </c>
      <c r="AD18" s="989">
        <f t="shared" si="1"/>
        <v>0</v>
      </c>
      <c r="AE18" s="989">
        <f t="shared" si="0"/>
        <v>17</v>
      </c>
      <c r="AF18" s="990">
        <f>((AE18/AM18)*AL18)/1000</f>
        <v>0.40799999999999997</v>
      </c>
      <c r="AG18" s="1016">
        <f>(AE18*AN18)/1000</f>
        <v>0.24819999999999998</v>
      </c>
      <c r="AH18" s="1196"/>
      <c r="AI18" s="1202" t="s">
        <v>50</v>
      </c>
      <c r="AJ18" s="1196"/>
      <c r="AK18" s="1197"/>
      <c r="AL18" s="713">
        <v>24</v>
      </c>
      <c r="AM18" s="713">
        <v>1</v>
      </c>
      <c r="AN18" s="1198">
        <v>14.6</v>
      </c>
      <c r="AO18" s="1209"/>
    </row>
    <row r="19" spans="1:41" s="1168" customFormat="1" ht="18" customHeight="1">
      <c r="A19" s="1173"/>
      <c r="B19" s="1180"/>
      <c r="C19" s="1181" t="s">
        <v>53</v>
      </c>
      <c r="D19" s="1182"/>
      <c r="E19" s="1173"/>
      <c r="F19" s="1173"/>
      <c r="G19" s="1173"/>
      <c r="H19" s="1183">
        <f>SUM(H17:H18)</f>
        <v>92</v>
      </c>
      <c r="I19" s="1183"/>
      <c r="J19" s="1183"/>
      <c r="K19" s="1183">
        <f>H19+I19+J19</f>
        <v>92</v>
      </c>
      <c r="L19" s="1178"/>
      <c r="M19" s="1178"/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178"/>
      <c r="AA19" s="1178"/>
      <c r="AB19" s="994">
        <f t="shared" si="1"/>
        <v>92</v>
      </c>
      <c r="AC19" s="994">
        <f t="shared" si="1"/>
        <v>0</v>
      </c>
      <c r="AD19" s="994">
        <f t="shared" si="1"/>
        <v>0</v>
      </c>
      <c r="AE19" s="995">
        <f t="shared" si="0"/>
        <v>92</v>
      </c>
      <c r="AF19" s="1189">
        <f>SUM(AF17:AF18)</f>
        <v>2.2080000000000002</v>
      </c>
      <c r="AG19" s="1199">
        <f>SUM(AG17:AG18)</f>
        <v>1.3431999999999999</v>
      </c>
      <c r="AH19" s="1182"/>
      <c r="AI19" s="1182"/>
      <c r="AJ19" s="1182"/>
      <c r="AK19" s="1200"/>
      <c r="AL19" s="1182"/>
      <c r="AM19" s="1182"/>
      <c r="AN19" s="1201"/>
      <c r="AO19" s="1210"/>
    </row>
    <row r="20" spans="1:41" s="930" customFormat="1" ht="18" customHeight="1">
      <c r="A20" s="713">
        <v>1</v>
      </c>
      <c r="B20" s="1184">
        <v>51.24</v>
      </c>
      <c r="C20" s="1185" t="s">
        <v>54</v>
      </c>
      <c r="D20" s="1172" t="s">
        <v>41</v>
      </c>
      <c r="E20" s="959" t="s">
        <v>55</v>
      </c>
      <c r="F20" s="959" t="s">
        <v>56</v>
      </c>
      <c r="G20" s="959" t="s">
        <v>44</v>
      </c>
      <c r="H20" s="1186"/>
      <c r="I20" s="1186"/>
      <c r="J20" s="1186"/>
      <c r="K20" s="1186"/>
      <c r="L20" s="955"/>
      <c r="M20" s="955"/>
      <c r="N20" s="955"/>
      <c r="O20" s="955"/>
      <c r="P20" s="955"/>
      <c r="Q20" s="955">
        <v>3</v>
      </c>
      <c r="R20" s="955"/>
      <c r="S20" s="955">
        <f t="shared" ref="S20:S23" si="2">P20+Q20+R20</f>
        <v>3</v>
      </c>
      <c r="T20" s="955"/>
      <c r="U20" s="955"/>
      <c r="V20" s="955"/>
      <c r="W20" s="955"/>
      <c r="X20" s="955"/>
      <c r="Y20" s="955"/>
      <c r="Z20" s="955"/>
      <c r="AA20" s="955"/>
      <c r="AB20" s="989">
        <f t="shared" si="1"/>
        <v>0</v>
      </c>
      <c r="AC20" s="989">
        <f t="shared" si="1"/>
        <v>3</v>
      </c>
      <c r="AD20" s="989">
        <f t="shared" si="1"/>
        <v>0</v>
      </c>
      <c r="AE20" s="989">
        <f t="shared" si="0"/>
        <v>3</v>
      </c>
      <c r="AF20" s="990">
        <f t="shared" ref="AF20:AF23" si="3">((AE20/AM20)*AL20)/1000</f>
        <v>7.1999999999999995E-2</v>
      </c>
      <c r="AG20" s="1016">
        <f t="shared" ref="AG20:AG23" si="4">(AE20*AN20)/1000</f>
        <v>4.3799999999999999E-2</v>
      </c>
      <c r="AH20" s="1196"/>
      <c r="AI20" s="1196"/>
      <c r="AJ20" s="1196"/>
      <c r="AK20" s="1197"/>
      <c r="AL20" s="713">
        <v>24</v>
      </c>
      <c r="AM20" s="713">
        <v>1</v>
      </c>
      <c r="AN20" s="1198">
        <v>14.6</v>
      </c>
      <c r="AO20" s="1209"/>
    </row>
    <row r="21" spans="1:41" s="930" customFormat="1" ht="18" customHeight="1">
      <c r="A21" s="713">
        <v>2</v>
      </c>
      <c r="B21" s="1184">
        <v>51.24</v>
      </c>
      <c r="C21" s="1185" t="s">
        <v>54</v>
      </c>
      <c r="D21" s="1172" t="s">
        <v>41</v>
      </c>
      <c r="E21" s="959" t="s">
        <v>57</v>
      </c>
      <c r="F21" s="959" t="s">
        <v>49</v>
      </c>
      <c r="G21" s="959" t="s">
        <v>44</v>
      </c>
      <c r="H21" s="1186"/>
      <c r="I21" s="1186"/>
      <c r="J21" s="1186"/>
      <c r="K21" s="1186"/>
      <c r="L21" s="955"/>
      <c r="M21" s="955"/>
      <c r="N21" s="955"/>
      <c r="O21" s="955"/>
      <c r="P21" s="955">
        <v>3</v>
      </c>
      <c r="Q21" s="955"/>
      <c r="R21" s="955"/>
      <c r="S21" s="955">
        <f t="shared" si="2"/>
        <v>3</v>
      </c>
      <c r="T21" s="955"/>
      <c r="U21" s="955"/>
      <c r="V21" s="955"/>
      <c r="W21" s="955"/>
      <c r="X21" s="955"/>
      <c r="Y21" s="955"/>
      <c r="Z21" s="955"/>
      <c r="AA21" s="955"/>
      <c r="AB21" s="989">
        <f t="shared" si="1"/>
        <v>3</v>
      </c>
      <c r="AC21" s="989">
        <f t="shared" si="1"/>
        <v>0</v>
      </c>
      <c r="AD21" s="989">
        <f t="shared" si="1"/>
        <v>0</v>
      </c>
      <c r="AE21" s="989">
        <f t="shared" si="0"/>
        <v>3</v>
      </c>
      <c r="AF21" s="990">
        <f t="shared" si="3"/>
        <v>7.1999999999999995E-2</v>
      </c>
      <c r="AG21" s="1016">
        <f t="shared" si="4"/>
        <v>4.3799999999999999E-2</v>
      </c>
      <c r="AH21" s="1196"/>
      <c r="AI21" s="1196"/>
      <c r="AJ21" s="1196"/>
      <c r="AK21" s="1197"/>
      <c r="AL21" s="713">
        <v>24</v>
      </c>
      <c r="AM21" s="713">
        <v>1</v>
      </c>
      <c r="AN21" s="1198">
        <v>14.6</v>
      </c>
      <c r="AO21" s="1209"/>
    </row>
    <row r="22" spans="1:41" s="930" customFormat="1" ht="18" customHeight="1">
      <c r="A22" s="713">
        <v>3</v>
      </c>
      <c r="B22" s="1184">
        <v>51.24</v>
      </c>
      <c r="C22" s="1185" t="s">
        <v>54</v>
      </c>
      <c r="D22" s="1172" t="s">
        <v>41</v>
      </c>
      <c r="E22" s="959" t="s">
        <v>57</v>
      </c>
      <c r="F22" s="959" t="s">
        <v>49</v>
      </c>
      <c r="G22" s="959" t="s">
        <v>44</v>
      </c>
      <c r="H22" s="1186"/>
      <c r="I22" s="1186"/>
      <c r="J22" s="1186"/>
      <c r="K22" s="1186"/>
      <c r="L22" s="955"/>
      <c r="M22" s="955"/>
      <c r="N22" s="955"/>
      <c r="O22" s="955"/>
      <c r="P22" s="955"/>
      <c r="Q22" s="955">
        <v>2</v>
      </c>
      <c r="R22" s="955"/>
      <c r="S22" s="955">
        <f t="shared" si="2"/>
        <v>2</v>
      </c>
      <c r="T22" s="955"/>
      <c r="U22" s="955"/>
      <c r="V22" s="955"/>
      <c r="W22" s="955"/>
      <c r="X22" s="955"/>
      <c r="Y22" s="955"/>
      <c r="Z22" s="955"/>
      <c r="AA22" s="955"/>
      <c r="AB22" s="989">
        <f t="shared" si="1"/>
        <v>0</v>
      </c>
      <c r="AC22" s="989">
        <f t="shared" si="1"/>
        <v>2</v>
      </c>
      <c r="AD22" s="989">
        <f t="shared" si="1"/>
        <v>0</v>
      </c>
      <c r="AE22" s="989">
        <f t="shared" si="0"/>
        <v>2</v>
      </c>
      <c r="AF22" s="990">
        <f t="shared" si="3"/>
        <v>4.8000000000000001E-2</v>
      </c>
      <c r="AG22" s="1016">
        <f t="shared" si="4"/>
        <v>2.92E-2</v>
      </c>
      <c r="AH22" s="1196"/>
      <c r="AI22" s="1196"/>
      <c r="AJ22" s="1196"/>
      <c r="AK22" s="1197"/>
      <c r="AL22" s="713">
        <v>24</v>
      </c>
      <c r="AM22" s="713">
        <v>1</v>
      </c>
      <c r="AN22" s="1198">
        <v>14.6</v>
      </c>
      <c r="AO22" s="1209"/>
    </row>
    <row r="23" spans="1:41" s="930" customFormat="1" ht="18" customHeight="1">
      <c r="A23" s="713">
        <v>4</v>
      </c>
      <c r="B23" s="1184">
        <v>51.24</v>
      </c>
      <c r="C23" s="1185" t="s">
        <v>54</v>
      </c>
      <c r="D23" s="1172" t="s">
        <v>41</v>
      </c>
      <c r="E23" s="713" t="s">
        <v>51</v>
      </c>
      <c r="F23" s="713" t="s">
        <v>52</v>
      </c>
      <c r="G23" s="713" t="s">
        <v>44</v>
      </c>
      <c r="H23" s="1186"/>
      <c r="I23" s="1186"/>
      <c r="J23" s="1186"/>
      <c r="K23" s="1186"/>
      <c r="L23" s="955"/>
      <c r="M23" s="955"/>
      <c r="N23" s="955"/>
      <c r="O23" s="955"/>
      <c r="P23" s="955"/>
      <c r="Q23" s="955">
        <v>118</v>
      </c>
      <c r="R23" s="955"/>
      <c r="S23" s="955">
        <f t="shared" si="2"/>
        <v>118</v>
      </c>
      <c r="T23" s="955"/>
      <c r="U23" s="955"/>
      <c r="V23" s="955"/>
      <c r="W23" s="955"/>
      <c r="X23" s="955"/>
      <c r="Y23" s="955"/>
      <c r="Z23" s="955"/>
      <c r="AA23" s="955"/>
      <c r="AB23" s="989">
        <f t="shared" si="1"/>
        <v>0</v>
      </c>
      <c r="AC23" s="989">
        <f t="shared" si="1"/>
        <v>118</v>
      </c>
      <c r="AD23" s="989">
        <f t="shared" si="1"/>
        <v>0</v>
      </c>
      <c r="AE23" s="989">
        <f t="shared" si="0"/>
        <v>118</v>
      </c>
      <c r="AF23" s="990">
        <f t="shared" si="3"/>
        <v>2.8319999999999999</v>
      </c>
      <c r="AG23" s="1016">
        <f t="shared" si="4"/>
        <v>1.7227999999999999</v>
      </c>
      <c r="AH23" s="1196"/>
      <c r="AI23" s="1196"/>
      <c r="AJ23" s="1196"/>
      <c r="AK23" s="1197"/>
      <c r="AL23" s="713">
        <v>24</v>
      </c>
      <c r="AM23" s="713">
        <v>1</v>
      </c>
      <c r="AN23" s="1198">
        <v>14.6</v>
      </c>
      <c r="AO23" s="1209"/>
    </row>
    <row r="24" spans="1:41" s="1168" customFormat="1" ht="18" customHeight="1">
      <c r="A24" s="1173"/>
      <c r="B24" s="1180"/>
      <c r="C24" s="1181" t="s">
        <v>53</v>
      </c>
      <c r="D24" s="1182"/>
      <c r="E24" s="1173"/>
      <c r="F24" s="1173"/>
      <c r="G24" s="1173"/>
      <c r="H24" s="1183"/>
      <c r="I24" s="1183"/>
      <c r="J24" s="1183"/>
      <c r="K24" s="1183"/>
      <c r="L24" s="1178"/>
      <c r="M24" s="1178"/>
      <c r="N24" s="1178"/>
      <c r="O24" s="1178"/>
      <c r="P24" s="1183">
        <f>SUM(P20:P23)</f>
        <v>3</v>
      </c>
      <c r="Q24" s="1183">
        <f>SUM(Q19:Q23)</f>
        <v>123</v>
      </c>
      <c r="R24" s="1183"/>
      <c r="S24" s="1183">
        <f>SUM(S20:S23)</f>
        <v>126</v>
      </c>
      <c r="T24" s="1178"/>
      <c r="U24" s="1178"/>
      <c r="V24" s="1178"/>
      <c r="W24" s="1178"/>
      <c r="X24" s="1178"/>
      <c r="Y24" s="1178"/>
      <c r="Z24" s="1178"/>
      <c r="AA24" s="1178"/>
      <c r="AB24" s="994">
        <f t="shared" si="1"/>
        <v>3</v>
      </c>
      <c r="AC24" s="994">
        <f t="shared" si="1"/>
        <v>123</v>
      </c>
      <c r="AD24" s="994">
        <f t="shared" si="1"/>
        <v>0</v>
      </c>
      <c r="AE24" s="995">
        <f t="shared" si="0"/>
        <v>126</v>
      </c>
      <c r="AF24" s="1189">
        <f>SUM(AF20:AF23)</f>
        <v>3.024</v>
      </c>
      <c r="AG24" s="1199">
        <f>SUM(AG20:AG23)</f>
        <v>1.8395999999999999</v>
      </c>
      <c r="AH24" s="1182"/>
      <c r="AI24" s="1182"/>
      <c r="AJ24" s="1182"/>
      <c r="AK24" s="1200"/>
      <c r="AL24" s="1182"/>
      <c r="AM24" s="1182"/>
      <c r="AN24" s="1201"/>
      <c r="AO24" s="1210"/>
    </row>
    <row r="25" spans="1:41" s="930" customFormat="1" ht="18" customHeight="1">
      <c r="A25" s="713">
        <v>1</v>
      </c>
      <c r="B25" s="1171">
        <v>51.25</v>
      </c>
      <c r="C25" s="1185" t="s">
        <v>40</v>
      </c>
      <c r="D25" s="1172" t="s">
        <v>41</v>
      </c>
      <c r="E25" s="959" t="s">
        <v>58</v>
      </c>
      <c r="F25" s="959" t="s">
        <v>59</v>
      </c>
      <c r="G25" s="959" t="s">
        <v>44</v>
      </c>
      <c r="H25" s="1186"/>
      <c r="I25" s="1186"/>
      <c r="J25" s="1186"/>
      <c r="K25" s="1186"/>
      <c r="L25" s="955"/>
      <c r="M25" s="955"/>
      <c r="N25" s="955"/>
      <c r="O25" s="955"/>
      <c r="P25" s="955">
        <v>8</v>
      </c>
      <c r="Q25" s="955"/>
      <c r="R25" s="955"/>
      <c r="S25" s="955">
        <f>P25+Q25+R25</f>
        <v>8</v>
      </c>
      <c r="T25" s="955"/>
      <c r="U25" s="955"/>
      <c r="V25" s="955"/>
      <c r="W25" s="955"/>
      <c r="X25" s="955"/>
      <c r="Y25" s="955"/>
      <c r="Z25" s="955"/>
      <c r="AA25" s="955"/>
      <c r="AB25" s="989">
        <f t="shared" si="1"/>
        <v>8</v>
      </c>
      <c r="AC25" s="989">
        <f t="shared" si="1"/>
        <v>0</v>
      </c>
      <c r="AD25" s="989">
        <f t="shared" si="1"/>
        <v>0</v>
      </c>
      <c r="AE25" s="989">
        <f t="shared" si="0"/>
        <v>8</v>
      </c>
      <c r="AF25" s="990">
        <f>((AE25/AM25)*AL25)/1000</f>
        <v>0.192</v>
      </c>
      <c r="AG25" s="1016">
        <f>(AE25*AN25)/1000</f>
        <v>0.1168</v>
      </c>
      <c r="AH25" s="1196"/>
      <c r="AI25" s="1196"/>
      <c r="AJ25" s="1196"/>
      <c r="AK25" s="1197"/>
      <c r="AL25" s="713">
        <v>24</v>
      </c>
      <c r="AM25" s="713">
        <v>1</v>
      </c>
      <c r="AN25" s="1198">
        <v>14.6</v>
      </c>
      <c r="AO25" s="1209"/>
    </row>
    <row r="26" spans="1:41" s="930" customFormat="1" ht="18" customHeight="1">
      <c r="A26" s="713">
        <v>2</v>
      </c>
      <c r="B26" s="1171">
        <v>51.25</v>
      </c>
      <c r="C26" s="1185" t="s">
        <v>40</v>
      </c>
      <c r="D26" s="1172" t="s">
        <v>41</v>
      </c>
      <c r="E26" s="959" t="s">
        <v>58</v>
      </c>
      <c r="F26" s="959" t="s">
        <v>59</v>
      </c>
      <c r="G26" s="959" t="s">
        <v>44</v>
      </c>
      <c r="H26" s="1186"/>
      <c r="I26" s="1186"/>
      <c r="J26" s="1186"/>
      <c r="K26" s="1186"/>
      <c r="L26" s="955"/>
      <c r="M26" s="955"/>
      <c r="N26" s="955"/>
      <c r="O26" s="955"/>
      <c r="P26" s="1186"/>
      <c r="Q26" s="955">
        <v>12</v>
      </c>
      <c r="R26" s="955"/>
      <c r="S26" s="955">
        <f>P26+Q26+R26</f>
        <v>12</v>
      </c>
      <c r="T26" s="955"/>
      <c r="U26" s="955"/>
      <c r="V26" s="955"/>
      <c r="W26" s="955"/>
      <c r="X26" s="955"/>
      <c r="Y26" s="955"/>
      <c r="Z26" s="955"/>
      <c r="AA26" s="955"/>
      <c r="AB26" s="989">
        <f t="shared" si="1"/>
        <v>0</v>
      </c>
      <c r="AC26" s="989">
        <f t="shared" si="1"/>
        <v>12</v>
      </c>
      <c r="AD26" s="989">
        <f t="shared" si="1"/>
        <v>0</v>
      </c>
      <c r="AE26" s="989">
        <f t="shared" si="0"/>
        <v>12</v>
      </c>
      <c r="AF26" s="990">
        <f>((AE26/AM26)*AL26)/1000</f>
        <v>0.28799999999999998</v>
      </c>
      <c r="AG26" s="1016">
        <f>(AE26*AN26)/1000</f>
        <v>0.17519999999999999</v>
      </c>
      <c r="AH26" s="1196"/>
      <c r="AI26" s="1196"/>
      <c r="AJ26" s="1196"/>
      <c r="AK26" s="1197"/>
      <c r="AL26" s="713">
        <v>24</v>
      </c>
      <c r="AM26" s="713">
        <v>1</v>
      </c>
      <c r="AN26" s="1198">
        <v>14.6</v>
      </c>
      <c r="AO26" s="1209"/>
    </row>
    <row r="27" spans="1:41" s="930" customFormat="1" ht="18" customHeight="1">
      <c r="A27" s="713">
        <v>3</v>
      </c>
      <c r="B27" s="1171">
        <v>51.25</v>
      </c>
      <c r="C27" s="1185" t="s">
        <v>40</v>
      </c>
      <c r="D27" s="1172" t="s">
        <v>41</v>
      </c>
      <c r="E27" s="959" t="s">
        <v>60</v>
      </c>
      <c r="F27" s="959" t="s">
        <v>43</v>
      </c>
      <c r="G27" s="959" t="s">
        <v>44</v>
      </c>
      <c r="H27" s="1186"/>
      <c r="I27" s="1186"/>
      <c r="J27" s="1186"/>
      <c r="K27" s="1186"/>
      <c r="L27" s="955"/>
      <c r="M27" s="955"/>
      <c r="N27" s="955"/>
      <c r="O27" s="955"/>
      <c r="P27" s="1186">
        <v>6</v>
      </c>
      <c r="Q27" s="955"/>
      <c r="R27" s="955"/>
      <c r="S27" s="955">
        <f>P27+Q27+R27</f>
        <v>6</v>
      </c>
      <c r="T27" s="955"/>
      <c r="U27" s="955"/>
      <c r="V27" s="955"/>
      <c r="W27" s="955"/>
      <c r="X27" s="955"/>
      <c r="Y27" s="955"/>
      <c r="Z27" s="955"/>
      <c r="AA27" s="955"/>
      <c r="AB27" s="989">
        <f t="shared" si="1"/>
        <v>6</v>
      </c>
      <c r="AC27" s="989">
        <f t="shared" si="1"/>
        <v>0</v>
      </c>
      <c r="AD27" s="989">
        <f t="shared" si="1"/>
        <v>0</v>
      </c>
      <c r="AE27" s="989">
        <f t="shared" si="0"/>
        <v>6</v>
      </c>
      <c r="AF27" s="990">
        <f>((AE27/AM27)*AL27)/1000</f>
        <v>0.14399999999999999</v>
      </c>
      <c r="AG27" s="1016">
        <f>(AE27*AN27)/1000</f>
        <v>8.7599999999999997E-2</v>
      </c>
      <c r="AH27" s="1196"/>
      <c r="AI27" s="1196"/>
      <c r="AJ27" s="1196"/>
      <c r="AK27" s="1197"/>
      <c r="AL27" s="713">
        <v>24</v>
      </c>
      <c r="AM27" s="713">
        <v>1</v>
      </c>
      <c r="AN27" s="1198">
        <v>14.6</v>
      </c>
      <c r="AO27" s="1209"/>
    </row>
    <row r="28" spans="1:41" s="930" customFormat="1" ht="18" customHeight="1">
      <c r="A28" s="713">
        <v>4</v>
      </c>
      <c r="B28" s="1171">
        <v>51.25</v>
      </c>
      <c r="C28" s="1185" t="s">
        <v>40</v>
      </c>
      <c r="D28" s="1172" t="s">
        <v>41</v>
      </c>
      <c r="E28" s="959" t="s">
        <v>60</v>
      </c>
      <c r="F28" s="959" t="s">
        <v>43</v>
      </c>
      <c r="G28" s="959" t="s">
        <v>44</v>
      </c>
      <c r="H28" s="1186"/>
      <c r="I28" s="1186"/>
      <c r="J28" s="1186"/>
      <c r="K28" s="1186"/>
      <c r="L28" s="955"/>
      <c r="M28" s="955"/>
      <c r="N28" s="955"/>
      <c r="O28" s="955"/>
      <c r="P28" s="1186"/>
      <c r="Q28" s="955">
        <v>8</v>
      </c>
      <c r="R28" s="955"/>
      <c r="S28" s="955">
        <f>P28+Q28+R28</f>
        <v>8</v>
      </c>
      <c r="T28" s="955"/>
      <c r="U28" s="955"/>
      <c r="V28" s="955"/>
      <c r="W28" s="955"/>
      <c r="X28" s="955"/>
      <c r="Y28" s="955"/>
      <c r="Z28" s="955"/>
      <c r="AA28" s="955"/>
      <c r="AB28" s="989">
        <f t="shared" si="1"/>
        <v>0</v>
      </c>
      <c r="AC28" s="989">
        <f t="shared" si="1"/>
        <v>8</v>
      </c>
      <c r="AD28" s="989">
        <f t="shared" si="1"/>
        <v>0</v>
      </c>
      <c r="AE28" s="989">
        <f t="shared" si="0"/>
        <v>8</v>
      </c>
      <c r="AF28" s="990">
        <f>((AE28/AM28)*AL28)/1000</f>
        <v>0.192</v>
      </c>
      <c r="AG28" s="1016">
        <f>(AE28*AN28)/1000</f>
        <v>0.1168</v>
      </c>
      <c r="AH28" s="1196"/>
      <c r="AI28" s="1196"/>
      <c r="AJ28" s="1196"/>
      <c r="AK28" s="1197"/>
      <c r="AL28" s="713">
        <v>24</v>
      </c>
      <c r="AM28" s="713">
        <v>1</v>
      </c>
      <c r="AN28" s="1198">
        <v>14.6</v>
      </c>
      <c r="AO28" s="1209"/>
    </row>
    <row r="29" spans="1:41" s="930" customFormat="1" ht="18" customHeight="1">
      <c r="A29" s="713">
        <v>5</v>
      </c>
      <c r="B29" s="1171">
        <v>51.25</v>
      </c>
      <c r="C29" s="1185" t="s">
        <v>40</v>
      </c>
      <c r="D29" s="1172" t="s">
        <v>41</v>
      </c>
      <c r="E29" s="959" t="s">
        <v>61</v>
      </c>
      <c r="F29" s="959" t="s">
        <v>43</v>
      </c>
      <c r="G29" s="959" t="s">
        <v>44</v>
      </c>
      <c r="H29" s="1186"/>
      <c r="I29" s="1186"/>
      <c r="J29" s="1186"/>
      <c r="K29" s="1186"/>
      <c r="L29" s="955"/>
      <c r="M29" s="955"/>
      <c r="N29" s="955"/>
      <c r="O29" s="955"/>
      <c r="P29" s="1186">
        <v>2</v>
      </c>
      <c r="Q29" s="955"/>
      <c r="R29" s="955"/>
      <c r="S29" s="955">
        <f>P29+Q29+R29</f>
        <v>2</v>
      </c>
      <c r="T29" s="955"/>
      <c r="U29" s="955"/>
      <c r="V29" s="955"/>
      <c r="W29" s="955"/>
      <c r="X29" s="955"/>
      <c r="Y29" s="955"/>
      <c r="Z29" s="955"/>
      <c r="AA29" s="955"/>
      <c r="AB29" s="989">
        <f t="shared" si="1"/>
        <v>2</v>
      </c>
      <c r="AC29" s="989">
        <f t="shared" si="1"/>
        <v>0</v>
      </c>
      <c r="AD29" s="989">
        <f t="shared" si="1"/>
        <v>0</v>
      </c>
      <c r="AE29" s="989">
        <f t="shared" si="0"/>
        <v>2</v>
      </c>
      <c r="AF29" s="990">
        <f>((AE29/AM29)*AL29)/1000</f>
        <v>4.8000000000000001E-2</v>
      </c>
      <c r="AG29" s="1016">
        <f>(AE29*AN29)/1000</f>
        <v>2.92E-2</v>
      </c>
      <c r="AH29" s="1196"/>
      <c r="AI29" s="1196"/>
      <c r="AJ29" s="1196"/>
      <c r="AK29" s="1197"/>
      <c r="AL29" s="713">
        <v>24</v>
      </c>
      <c r="AM29" s="713">
        <v>1</v>
      </c>
      <c r="AN29" s="1198">
        <v>14.6</v>
      </c>
      <c r="AO29" s="1209"/>
    </row>
    <row r="30" spans="1:41" s="1168" customFormat="1" ht="18" customHeight="1">
      <c r="A30" s="1173"/>
      <c r="B30" s="1180"/>
      <c r="C30" s="1181" t="s">
        <v>53</v>
      </c>
      <c r="D30" s="1182"/>
      <c r="E30" s="1173"/>
      <c r="F30" s="1173"/>
      <c r="G30" s="1173"/>
      <c r="H30" s="1183"/>
      <c r="I30" s="1183"/>
      <c r="J30" s="1183"/>
      <c r="K30" s="1183"/>
      <c r="L30" s="1178"/>
      <c r="M30" s="1178"/>
      <c r="N30" s="1178"/>
      <c r="O30" s="1178"/>
      <c r="P30" s="1183">
        <f>SUM(P25:P29)</f>
        <v>16</v>
      </c>
      <c r="Q30" s="1183">
        <f>SUM(Q25:Q29)</f>
        <v>20</v>
      </c>
      <c r="R30" s="1183"/>
      <c r="S30" s="1183">
        <f>SUM(S25:S29)</f>
        <v>36</v>
      </c>
      <c r="T30" s="1178"/>
      <c r="U30" s="1178"/>
      <c r="V30" s="1178"/>
      <c r="W30" s="1178"/>
      <c r="X30" s="1178"/>
      <c r="Y30" s="1178"/>
      <c r="Z30" s="1178"/>
      <c r="AA30" s="1178"/>
      <c r="AB30" s="994">
        <f t="shared" si="1"/>
        <v>16</v>
      </c>
      <c r="AC30" s="994">
        <f t="shared" si="1"/>
        <v>20</v>
      </c>
      <c r="AD30" s="994">
        <f t="shared" si="1"/>
        <v>0</v>
      </c>
      <c r="AE30" s="995">
        <f t="shared" si="0"/>
        <v>36</v>
      </c>
      <c r="AF30" s="1189">
        <f>SUM(AF25:AF28)</f>
        <v>0.81600000000000006</v>
      </c>
      <c r="AG30" s="1199">
        <f>SUM(AG25:AG28)</f>
        <v>0.49640000000000001</v>
      </c>
      <c r="AH30" s="1182"/>
      <c r="AI30" s="1182"/>
      <c r="AJ30" s="1182"/>
      <c r="AK30" s="1200"/>
      <c r="AL30" s="1182"/>
      <c r="AM30" s="1182"/>
      <c r="AN30" s="1201"/>
      <c r="AO30" s="1210"/>
    </row>
    <row r="31" spans="1:41" s="930" customFormat="1" ht="18" customHeight="1">
      <c r="A31" s="713">
        <v>1</v>
      </c>
      <c r="B31" s="1184">
        <v>51.24</v>
      </c>
      <c r="C31" s="1187" t="s">
        <v>54</v>
      </c>
      <c r="D31" s="1172" t="s">
        <v>41</v>
      </c>
      <c r="E31" s="959" t="s">
        <v>48</v>
      </c>
      <c r="F31" s="959">
        <v>73</v>
      </c>
      <c r="G31" s="959">
        <v>203</v>
      </c>
      <c r="H31" s="1186"/>
      <c r="I31" s="1186"/>
      <c r="J31" s="1186"/>
      <c r="K31" s="1186"/>
      <c r="L31" s="955"/>
      <c r="M31" s="955"/>
      <c r="N31" s="955"/>
      <c r="O31" s="955"/>
      <c r="P31" s="1186"/>
      <c r="Q31" s="1186"/>
      <c r="R31" s="1186"/>
      <c r="S31" s="1186"/>
      <c r="T31" s="955">
        <v>1</v>
      </c>
      <c r="U31" s="955"/>
      <c r="V31" s="955"/>
      <c r="W31" s="955">
        <f>T31+U31+V31</f>
        <v>1</v>
      </c>
      <c r="X31" s="955"/>
      <c r="Y31" s="955"/>
      <c r="Z31" s="955"/>
      <c r="AA31" s="955"/>
      <c r="AB31" s="989">
        <f t="shared" si="1"/>
        <v>1</v>
      </c>
      <c r="AC31" s="989">
        <f t="shared" si="1"/>
        <v>0</v>
      </c>
      <c r="AD31" s="989">
        <f t="shared" si="1"/>
        <v>0</v>
      </c>
      <c r="AE31" s="989">
        <f t="shared" si="0"/>
        <v>1</v>
      </c>
      <c r="AF31" s="990">
        <f>((AE31/AM31)*AL31)/1000</f>
        <v>2.4E-2</v>
      </c>
      <c r="AG31" s="1016">
        <f>(AE31*AN31)/1000</f>
        <v>1.46E-2</v>
      </c>
      <c r="AH31" s="1196"/>
      <c r="AI31" s="1196"/>
      <c r="AJ31" s="1196"/>
      <c r="AK31" s="1197"/>
      <c r="AL31" s="713">
        <v>24</v>
      </c>
      <c r="AM31" s="713">
        <v>1</v>
      </c>
      <c r="AN31" s="1198">
        <v>14.6</v>
      </c>
      <c r="AO31" s="1209"/>
    </row>
    <row r="32" spans="1:41" s="1168" customFormat="1" ht="18" customHeight="1">
      <c r="A32" s="1173"/>
      <c r="B32" s="1188"/>
      <c r="C32" s="1181" t="s">
        <v>53</v>
      </c>
      <c r="D32" s="1176"/>
      <c r="E32" s="1177"/>
      <c r="F32" s="1177"/>
      <c r="G32" s="1177"/>
      <c r="H32" s="1183"/>
      <c r="I32" s="1183"/>
      <c r="J32" s="1183"/>
      <c r="K32" s="1183"/>
      <c r="L32" s="1178"/>
      <c r="M32" s="1178"/>
      <c r="N32" s="1178"/>
      <c r="O32" s="1178"/>
      <c r="P32" s="1183"/>
      <c r="Q32" s="1183"/>
      <c r="R32" s="1183"/>
      <c r="S32" s="1183"/>
      <c r="T32" s="1183">
        <f>SUM(T31)</f>
        <v>1</v>
      </c>
      <c r="U32" s="1183"/>
      <c r="V32" s="1183"/>
      <c r="W32" s="1183">
        <f>SUM(W31)</f>
        <v>1</v>
      </c>
      <c r="X32" s="1183"/>
      <c r="Y32" s="1183"/>
      <c r="Z32" s="1183"/>
      <c r="AA32" s="1183"/>
      <c r="AB32" s="994">
        <f t="shared" si="1"/>
        <v>1</v>
      </c>
      <c r="AC32" s="994">
        <f t="shared" si="1"/>
        <v>0</v>
      </c>
      <c r="AD32" s="994">
        <f t="shared" si="1"/>
        <v>0</v>
      </c>
      <c r="AE32" s="995">
        <f t="shared" si="0"/>
        <v>1</v>
      </c>
      <c r="AF32" s="1189">
        <f>SUM(AF31)</f>
        <v>2.4E-2</v>
      </c>
      <c r="AG32" s="1199">
        <f>SUM(AG31)</f>
        <v>1.46E-2</v>
      </c>
      <c r="AH32" s="1182"/>
      <c r="AI32" s="1182"/>
      <c r="AJ32" s="1182"/>
      <c r="AK32" s="1200"/>
      <c r="AL32" s="1182"/>
      <c r="AM32" s="1182"/>
      <c r="AN32" s="1201"/>
      <c r="AO32" s="1210"/>
    </row>
    <row r="33" spans="1:41" s="930" customFormat="1" ht="18" customHeight="1">
      <c r="A33" s="713">
        <v>1</v>
      </c>
      <c r="B33" s="1171">
        <v>51.25</v>
      </c>
      <c r="C33" s="958" t="s">
        <v>40</v>
      </c>
      <c r="D33" s="1172" t="s">
        <v>41</v>
      </c>
      <c r="E33" s="959" t="s">
        <v>62</v>
      </c>
      <c r="F33" s="959">
        <v>79</v>
      </c>
      <c r="G33" s="959">
        <v>203</v>
      </c>
      <c r="H33" s="1186"/>
      <c r="I33" s="1186"/>
      <c r="J33" s="1186"/>
      <c r="K33" s="1186"/>
      <c r="L33" s="955"/>
      <c r="M33" s="955"/>
      <c r="N33" s="955"/>
      <c r="O33" s="955"/>
      <c r="P33" s="1186"/>
      <c r="Q33" s="1186"/>
      <c r="R33" s="1186"/>
      <c r="S33" s="1186"/>
      <c r="T33" s="955">
        <v>1</v>
      </c>
      <c r="U33" s="955"/>
      <c r="V33" s="955"/>
      <c r="W33" s="955">
        <f>T33+U33+V33</f>
        <v>1</v>
      </c>
      <c r="X33" s="955"/>
      <c r="Y33" s="955"/>
      <c r="Z33" s="955"/>
      <c r="AA33" s="955"/>
      <c r="AB33" s="989">
        <f t="shared" si="1"/>
        <v>1</v>
      </c>
      <c r="AC33" s="989">
        <f t="shared" si="1"/>
        <v>0</v>
      </c>
      <c r="AD33" s="989">
        <f t="shared" si="1"/>
        <v>0</v>
      </c>
      <c r="AE33" s="989">
        <f t="shared" si="0"/>
        <v>1</v>
      </c>
      <c r="AF33" s="990">
        <f>((AE33/AM33)*AL33)/1000</f>
        <v>2.4E-2</v>
      </c>
      <c r="AG33" s="1016">
        <f>(AE33*AN33)/1000</f>
        <v>1.46E-2</v>
      </c>
      <c r="AH33" s="1196"/>
      <c r="AI33" s="1196"/>
      <c r="AJ33" s="1196"/>
      <c r="AK33" s="1197"/>
      <c r="AL33" s="713">
        <v>24</v>
      </c>
      <c r="AM33" s="713">
        <v>1</v>
      </c>
      <c r="AN33" s="1198">
        <v>14.6</v>
      </c>
      <c r="AO33" s="1209"/>
    </row>
    <row r="34" spans="1:41" s="930" customFormat="1" ht="18" customHeight="1">
      <c r="A34" s="713">
        <v>2</v>
      </c>
      <c r="B34" s="1171">
        <v>51.25</v>
      </c>
      <c r="C34" s="958" t="s">
        <v>40</v>
      </c>
      <c r="D34" s="1172" t="s">
        <v>41</v>
      </c>
      <c r="E34" s="959" t="s">
        <v>42</v>
      </c>
      <c r="F34" s="959">
        <v>79</v>
      </c>
      <c r="G34" s="959">
        <v>203</v>
      </c>
      <c r="H34" s="1186"/>
      <c r="I34" s="1186"/>
      <c r="J34" s="1186"/>
      <c r="K34" s="1186"/>
      <c r="L34" s="955"/>
      <c r="M34" s="955"/>
      <c r="N34" s="955"/>
      <c r="O34" s="955"/>
      <c r="P34" s="1186"/>
      <c r="Q34" s="1186"/>
      <c r="R34" s="1186"/>
      <c r="S34" s="1186"/>
      <c r="T34" s="955">
        <v>1</v>
      </c>
      <c r="U34" s="955"/>
      <c r="V34" s="955"/>
      <c r="W34" s="955">
        <f>T34+U34+V34</f>
        <v>1</v>
      </c>
      <c r="X34" s="955"/>
      <c r="Y34" s="955"/>
      <c r="Z34" s="955"/>
      <c r="AA34" s="955"/>
      <c r="AB34" s="989">
        <f t="shared" si="1"/>
        <v>1</v>
      </c>
      <c r="AC34" s="989">
        <f t="shared" si="1"/>
        <v>0</v>
      </c>
      <c r="AD34" s="989">
        <f t="shared" si="1"/>
        <v>0</v>
      </c>
      <c r="AE34" s="989">
        <f t="shared" si="0"/>
        <v>1</v>
      </c>
      <c r="AF34" s="990">
        <f>((AE34/AM34)*AL34)/1000</f>
        <v>2.4E-2</v>
      </c>
      <c r="AG34" s="1016">
        <f>(AE34*AN34)/1000</f>
        <v>1.46E-2</v>
      </c>
      <c r="AH34" s="1196"/>
      <c r="AI34" s="1196"/>
      <c r="AJ34" s="1196"/>
      <c r="AK34" s="1197"/>
      <c r="AL34" s="713">
        <v>24</v>
      </c>
      <c r="AM34" s="713">
        <v>1</v>
      </c>
      <c r="AN34" s="1198">
        <v>14.6</v>
      </c>
      <c r="AO34" s="1209"/>
    </row>
    <row r="35" spans="1:41" s="1168" customFormat="1" ht="18" customHeight="1">
      <c r="A35" s="1173"/>
      <c r="B35" s="1180"/>
      <c r="C35" s="1181" t="s">
        <v>53</v>
      </c>
      <c r="D35" s="1182"/>
      <c r="E35" s="1173"/>
      <c r="F35" s="1173"/>
      <c r="G35" s="1173"/>
      <c r="H35" s="1183"/>
      <c r="I35" s="1183"/>
      <c r="J35" s="1183"/>
      <c r="K35" s="1183"/>
      <c r="L35" s="1178"/>
      <c r="M35" s="1178"/>
      <c r="N35" s="1178"/>
      <c r="O35" s="1178"/>
      <c r="P35" s="1183"/>
      <c r="Q35" s="1183"/>
      <c r="R35" s="1183"/>
      <c r="S35" s="1183"/>
      <c r="T35" s="1183">
        <f>SUM(T33:T34)</f>
        <v>2</v>
      </c>
      <c r="U35" s="1183"/>
      <c r="V35" s="1183"/>
      <c r="W35" s="1183">
        <f>SUM(W33:W34)</f>
        <v>2</v>
      </c>
      <c r="X35" s="1178"/>
      <c r="Y35" s="1183"/>
      <c r="Z35" s="1183"/>
      <c r="AA35" s="1183"/>
      <c r="AB35" s="994">
        <f t="shared" si="1"/>
        <v>2</v>
      </c>
      <c r="AC35" s="994">
        <f t="shared" si="1"/>
        <v>0</v>
      </c>
      <c r="AD35" s="994">
        <f t="shared" si="1"/>
        <v>0</v>
      </c>
      <c r="AE35" s="995">
        <f t="shared" si="0"/>
        <v>2</v>
      </c>
      <c r="AF35" s="1189">
        <f>SUM(AF33)</f>
        <v>2.4E-2</v>
      </c>
      <c r="AG35" s="1199">
        <f>SUM(AG33)</f>
        <v>1.46E-2</v>
      </c>
      <c r="AH35" s="1182"/>
      <c r="AI35" s="1182"/>
      <c r="AJ35" s="1182"/>
      <c r="AK35" s="1200"/>
      <c r="AL35" s="1182"/>
      <c r="AM35" s="1182"/>
      <c r="AN35" s="1201"/>
      <c r="AO35" s="1210"/>
    </row>
    <row r="36" spans="1:41" s="930" customFormat="1" ht="18" customHeight="1">
      <c r="A36" s="713">
        <v>1</v>
      </c>
      <c r="B36" s="1184">
        <v>51.24</v>
      </c>
      <c r="C36" s="1187" t="s">
        <v>54</v>
      </c>
      <c r="D36" s="1172" t="s">
        <v>41</v>
      </c>
      <c r="E36" s="959" t="s">
        <v>51</v>
      </c>
      <c r="F36" s="959" t="s">
        <v>52</v>
      </c>
      <c r="G36" s="959" t="s">
        <v>44</v>
      </c>
      <c r="H36" s="1186"/>
      <c r="I36" s="1186"/>
      <c r="J36" s="1186"/>
      <c r="K36" s="1186"/>
      <c r="L36" s="955"/>
      <c r="M36" s="955"/>
      <c r="N36" s="955"/>
      <c r="O36" s="955"/>
      <c r="P36" s="1186"/>
      <c r="Q36" s="1186"/>
      <c r="R36" s="1186"/>
      <c r="S36" s="1186"/>
      <c r="T36" s="955"/>
      <c r="U36" s="1186"/>
      <c r="V36" s="1186"/>
      <c r="W36" s="1186" t="s">
        <v>63</v>
      </c>
      <c r="X36" s="955">
        <v>147</v>
      </c>
      <c r="Y36" s="955"/>
      <c r="Z36" s="955"/>
      <c r="AA36" s="955">
        <f>X36+Y36+Z36</f>
        <v>147</v>
      </c>
      <c r="AB36" s="989">
        <f t="shared" si="1"/>
        <v>147</v>
      </c>
      <c r="AC36" s="989">
        <f t="shared" si="1"/>
        <v>0</v>
      </c>
      <c r="AD36" s="989">
        <f t="shared" si="1"/>
        <v>0</v>
      </c>
      <c r="AE36" s="989">
        <f t="shared" si="0"/>
        <v>147</v>
      </c>
      <c r="AF36" s="990">
        <f>((AE36/AM36)*AL36)/1000</f>
        <v>3.528</v>
      </c>
      <c r="AG36" s="1016">
        <f>(AE36*AN36)/1000</f>
        <v>2.1461999999999999</v>
      </c>
      <c r="AH36" s="1196"/>
      <c r="AI36" s="1196"/>
      <c r="AJ36" s="1196"/>
      <c r="AK36" s="1197"/>
      <c r="AL36" s="713">
        <v>24</v>
      </c>
      <c r="AM36" s="713">
        <v>1</v>
      </c>
      <c r="AN36" s="1198">
        <v>14.6</v>
      </c>
      <c r="AO36" s="1209"/>
    </row>
    <row r="37" spans="1:41" s="930" customFormat="1" ht="18" customHeight="1">
      <c r="A37" s="713">
        <v>2</v>
      </c>
      <c r="B37" s="1184">
        <v>51.24</v>
      </c>
      <c r="C37" s="1187" t="s">
        <v>64</v>
      </c>
      <c r="D37" s="1172" t="s">
        <v>41</v>
      </c>
      <c r="E37" s="959" t="s">
        <v>51</v>
      </c>
      <c r="F37" s="959" t="s">
        <v>52</v>
      </c>
      <c r="G37" s="959" t="s">
        <v>44</v>
      </c>
      <c r="H37" s="1186"/>
      <c r="I37" s="1186"/>
      <c r="J37" s="1186"/>
      <c r="K37" s="1186"/>
      <c r="L37" s="955"/>
      <c r="M37" s="955"/>
      <c r="N37" s="955"/>
      <c r="O37" s="955"/>
      <c r="P37" s="1186"/>
      <c r="Q37" s="1186"/>
      <c r="R37" s="1186"/>
      <c r="S37" s="1186"/>
      <c r="T37" s="955"/>
      <c r="U37" s="1186"/>
      <c r="V37" s="1186"/>
      <c r="W37" s="1186"/>
      <c r="X37" s="955"/>
      <c r="Y37" s="955">
        <v>2</v>
      </c>
      <c r="Z37" s="955"/>
      <c r="AA37" s="955">
        <f>X37+Y37+Z37</f>
        <v>2</v>
      </c>
      <c r="AB37" s="989">
        <f t="shared" si="1"/>
        <v>0</v>
      </c>
      <c r="AC37" s="989">
        <f t="shared" si="1"/>
        <v>2</v>
      </c>
      <c r="AD37" s="989">
        <f t="shared" si="1"/>
        <v>0</v>
      </c>
      <c r="AE37" s="989">
        <f t="shared" si="0"/>
        <v>2</v>
      </c>
      <c r="AF37" s="990">
        <f>((AE37/AM37)*AL37)/1000</f>
        <v>4.8000000000000001E-2</v>
      </c>
      <c r="AG37" s="1016">
        <f>(AE37*AN37)/1000</f>
        <v>2.92E-2</v>
      </c>
      <c r="AH37" s="1196"/>
      <c r="AI37" s="1196"/>
      <c r="AJ37" s="1196"/>
      <c r="AK37" s="1197"/>
      <c r="AL37" s="713">
        <v>24</v>
      </c>
      <c r="AM37" s="713">
        <v>1</v>
      </c>
      <c r="AN37" s="1198">
        <v>14.6</v>
      </c>
      <c r="AO37" s="1209"/>
    </row>
    <row r="38" spans="1:41" s="930" customFormat="1" ht="18" customHeight="1">
      <c r="A38" s="713">
        <v>3</v>
      </c>
      <c r="B38" s="1184">
        <v>51.24</v>
      </c>
      <c r="C38" s="1187" t="s">
        <v>64</v>
      </c>
      <c r="D38" s="1172" t="s">
        <v>41</v>
      </c>
      <c r="E38" s="959" t="s">
        <v>65</v>
      </c>
      <c r="F38" s="959" t="s">
        <v>56</v>
      </c>
      <c r="G38" s="959" t="s">
        <v>44</v>
      </c>
      <c r="H38" s="1186"/>
      <c r="I38" s="1186"/>
      <c r="J38" s="1186"/>
      <c r="K38" s="1186"/>
      <c r="L38" s="955"/>
      <c r="M38" s="955"/>
      <c r="N38" s="955"/>
      <c r="O38" s="955"/>
      <c r="P38" s="1186"/>
      <c r="Q38" s="1186"/>
      <c r="R38" s="1186"/>
      <c r="S38" s="1186"/>
      <c r="T38" s="955"/>
      <c r="U38" s="1186"/>
      <c r="V38" s="1186"/>
      <c r="W38" s="1186"/>
      <c r="X38" s="955"/>
      <c r="Y38" s="955">
        <v>1</v>
      </c>
      <c r="Z38" s="955"/>
      <c r="AA38" s="955">
        <f>X38+Y38+Z38</f>
        <v>1</v>
      </c>
      <c r="AB38" s="989">
        <f t="shared" si="1"/>
        <v>0</v>
      </c>
      <c r="AC38" s="989">
        <f t="shared" si="1"/>
        <v>1</v>
      </c>
      <c r="AD38" s="989">
        <f t="shared" si="1"/>
        <v>0</v>
      </c>
      <c r="AE38" s="989">
        <f t="shared" si="0"/>
        <v>1</v>
      </c>
      <c r="AF38" s="990">
        <f>((AE38/AM38)*AL38)/1000</f>
        <v>2.4E-2</v>
      </c>
      <c r="AG38" s="1016">
        <f>(AE38*AN38)/1000</f>
        <v>1.46E-2</v>
      </c>
      <c r="AH38" s="1196"/>
      <c r="AI38" s="1196"/>
      <c r="AJ38" s="1196"/>
      <c r="AK38" s="1197"/>
      <c r="AL38" s="713">
        <v>24</v>
      </c>
      <c r="AM38" s="713">
        <v>1</v>
      </c>
      <c r="AN38" s="1198">
        <v>14.6</v>
      </c>
      <c r="AO38" s="1209"/>
    </row>
    <row r="39" spans="1:41" s="1168" customFormat="1" ht="18" customHeight="1">
      <c r="A39" s="1173"/>
      <c r="B39" s="1188"/>
      <c r="C39" s="1175" t="s">
        <v>33</v>
      </c>
      <c r="D39" s="1176"/>
      <c r="E39" s="1177"/>
      <c r="F39" s="1177"/>
      <c r="G39" s="1177"/>
      <c r="H39" s="1183"/>
      <c r="I39" s="1183"/>
      <c r="J39" s="1183"/>
      <c r="K39" s="1183"/>
      <c r="L39" s="1178"/>
      <c r="M39" s="1178"/>
      <c r="N39" s="1178"/>
      <c r="O39" s="1178"/>
      <c r="P39" s="1183"/>
      <c r="Q39" s="1183"/>
      <c r="R39" s="1183"/>
      <c r="S39" s="1183"/>
      <c r="T39" s="1178"/>
      <c r="U39" s="1183"/>
      <c r="V39" s="1183"/>
      <c r="W39" s="1183"/>
      <c r="X39" s="1178">
        <f>SUM(X36:X37)</f>
        <v>147</v>
      </c>
      <c r="Y39" s="1183">
        <f>SUM(Y36:Y37)</f>
        <v>2</v>
      </c>
      <c r="Z39" s="1183"/>
      <c r="AA39" s="1183">
        <f>SUM(AA36:AA37)</f>
        <v>149</v>
      </c>
      <c r="AB39" s="994">
        <f t="shared" si="1"/>
        <v>147</v>
      </c>
      <c r="AC39" s="994">
        <f t="shared" si="1"/>
        <v>2</v>
      </c>
      <c r="AD39" s="994">
        <f t="shared" si="1"/>
        <v>0</v>
      </c>
      <c r="AE39" s="995">
        <f t="shared" si="0"/>
        <v>149</v>
      </c>
      <c r="AF39" s="1189">
        <f>SUM(AF36:AF37)</f>
        <v>3.5760000000000001</v>
      </c>
      <c r="AG39" s="1199">
        <f>SUM(AG36:AG37)</f>
        <v>2.1753999999999998</v>
      </c>
      <c r="AH39" s="1182"/>
      <c r="AI39" s="1182"/>
      <c r="AJ39" s="1182"/>
      <c r="AK39" s="1200"/>
      <c r="AL39" s="1182"/>
      <c r="AM39" s="1182"/>
      <c r="AN39" s="1201"/>
      <c r="AO39" s="1210"/>
    </row>
    <row r="40" spans="1:41" s="933" customFormat="1" ht="18" customHeight="1">
      <c r="A40" s="966">
        <v>1</v>
      </c>
      <c r="B40" s="967" t="s">
        <v>66</v>
      </c>
      <c r="C40" s="968" t="s">
        <v>67</v>
      </c>
      <c r="D40" s="969" t="s">
        <v>41</v>
      </c>
      <c r="E40" s="970">
        <v>2</v>
      </c>
      <c r="F40" s="970">
        <v>89</v>
      </c>
      <c r="G40" s="970">
        <v>33</v>
      </c>
      <c r="H40" s="745"/>
      <c r="I40" s="745"/>
      <c r="J40" s="744">
        <v>400</v>
      </c>
      <c r="K40" s="744">
        <f t="shared" ref="K40:K44" si="5">SUM(H40+I40+J40)</f>
        <v>400</v>
      </c>
      <c r="L40" s="979"/>
      <c r="M40" s="980"/>
      <c r="N40" s="981"/>
      <c r="O40" s="981"/>
      <c r="P40" s="981"/>
      <c r="Q40" s="981"/>
      <c r="R40" s="981"/>
      <c r="S40" s="981"/>
      <c r="T40" s="981"/>
      <c r="U40" s="981"/>
      <c r="V40" s="981"/>
      <c r="W40" s="981"/>
      <c r="X40" s="981"/>
      <c r="Y40" s="981"/>
      <c r="Z40" s="981"/>
      <c r="AA40" s="981"/>
      <c r="AB40" s="989">
        <f t="shared" si="1"/>
        <v>0</v>
      </c>
      <c r="AC40" s="989">
        <f t="shared" si="1"/>
        <v>0</v>
      </c>
      <c r="AD40" s="989">
        <f t="shared" si="1"/>
        <v>400</v>
      </c>
      <c r="AE40" s="989">
        <f t="shared" si="0"/>
        <v>400</v>
      </c>
      <c r="AF40" s="991">
        <f>((AE40/AM40)*AL40)/1000</f>
        <v>0.16</v>
      </c>
      <c r="AG40" s="991">
        <f>(AE40*AN40)/1000</f>
        <v>0.16</v>
      </c>
      <c r="AH40" s="1029"/>
      <c r="AI40" s="1030" t="s">
        <v>68</v>
      </c>
      <c r="AJ40" s="1031"/>
      <c r="AK40" s="1032"/>
      <c r="AL40" s="966">
        <v>48</v>
      </c>
      <c r="AM40" s="966">
        <v>120</v>
      </c>
      <c r="AN40" s="1033">
        <v>0.4</v>
      </c>
      <c r="AO40" s="1043"/>
    </row>
    <row r="41" spans="1:41" s="933" customFormat="1" ht="18" customHeight="1">
      <c r="A41" s="966">
        <v>2</v>
      </c>
      <c r="B41" s="967" t="s">
        <v>66</v>
      </c>
      <c r="C41" s="968" t="s">
        <v>67</v>
      </c>
      <c r="D41" s="969" t="s">
        <v>41</v>
      </c>
      <c r="E41" s="970">
        <v>1</v>
      </c>
      <c r="F41" s="970">
        <v>90</v>
      </c>
      <c r="G41" s="970">
        <v>33</v>
      </c>
      <c r="H41" s="745"/>
      <c r="I41" s="745"/>
      <c r="J41" s="744">
        <v>1600</v>
      </c>
      <c r="K41" s="744">
        <f t="shared" si="5"/>
        <v>1600</v>
      </c>
      <c r="L41" s="979"/>
      <c r="M41" s="980"/>
      <c r="N41" s="981"/>
      <c r="O41" s="981"/>
      <c r="P41" s="981"/>
      <c r="Q41" s="981"/>
      <c r="R41" s="981"/>
      <c r="S41" s="981"/>
      <c r="T41" s="981"/>
      <c r="U41" s="981"/>
      <c r="V41" s="981"/>
      <c r="W41" s="981"/>
      <c r="X41" s="981"/>
      <c r="Y41" s="981"/>
      <c r="Z41" s="981"/>
      <c r="AA41" s="981"/>
      <c r="AB41" s="989">
        <f t="shared" si="1"/>
        <v>0</v>
      </c>
      <c r="AC41" s="989">
        <f t="shared" si="1"/>
        <v>0</v>
      </c>
      <c r="AD41" s="989">
        <f t="shared" si="1"/>
        <v>1600</v>
      </c>
      <c r="AE41" s="989">
        <f t="shared" si="0"/>
        <v>1600</v>
      </c>
      <c r="AF41" s="991">
        <f>((AE41/AM41)*AL41)/1000</f>
        <v>0.64</v>
      </c>
      <c r="AG41" s="991">
        <f>(AE41*AN41)/1000</f>
        <v>0.64</v>
      </c>
      <c r="AH41" s="1029"/>
      <c r="AI41" s="1030" t="s">
        <v>68</v>
      </c>
      <c r="AJ41" s="1031"/>
      <c r="AK41" s="1032"/>
      <c r="AL41" s="966">
        <v>48</v>
      </c>
      <c r="AM41" s="966">
        <v>120</v>
      </c>
      <c r="AN41" s="1033">
        <v>0.4</v>
      </c>
      <c r="AO41" s="1043"/>
    </row>
    <row r="42" spans="1:41" s="933" customFormat="1" ht="18" customHeight="1">
      <c r="A42" s="966">
        <v>3</v>
      </c>
      <c r="B42" s="967" t="s">
        <v>66</v>
      </c>
      <c r="C42" s="968" t="s">
        <v>67</v>
      </c>
      <c r="D42" s="969" t="s">
        <v>41</v>
      </c>
      <c r="E42" s="970">
        <v>2</v>
      </c>
      <c r="F42" s="970">
        <v>91</v>
      </c>
      <c r="G42" s="970">
        <v>33</v>
      </c>
      <c r="H42" s="745"/>
      <c r="I42" s="745"/>
      <c r="J42" s="744">
        <v>640</v>
      </c>
      <c r="K42" s="744">
        <f t="shared" si="5"/>
        <v>640</v>
      </c>
      <c r="L42" s="979"/>
      <c r="M42" s="980"/>
      <c r="N42" s="981"/>
      <c r="O42" s="981"/>
      <c r="P42" s="981"/>
      <c r="Q42" s="981"/>
      <c r="R42" s="981"/>
      <c r="S42" s="981"/>
      <c r="T42" s="981"/>
      <c r="U42" s="981"/>
      <c r="V42" s="981"/>
      <c r="W42" s="981"/>
      <c r="X42" s="981"/>
      <c r="Y42" s="981"/>
      <c r="Z42" s="981"/>
      <c r="AA42" s="981"/>
      <c r="AB42" s="989">
        <f t="shared" si="1"/>
        <v>0</v>
      </c>
      <c r="AC42" s="989">
        <f t="shared" si="1"/>
        <v>0</v>
      </c>
      <c r="AD42" s="989">
        <f t="shared" si="1"/>
        <v>640</v>
      </c>
      <c r="AE42" s="989">
        <f t="shared" si="0"/>
        <v>640</v>
      </c>
      <c r="AF42" s="991">
        <f>((AE42/AM42)*AL42)/1000</f>
        <v>0.25600000000000001</v>
      </c>
      <c r="AG42" s="991">
        <f>(AE42*AN42)/1000</f>
        <v>0.25600000000000001</v>
      </c>
      <c r="AH42" s="1029"/>
      <c r="AI42" s="1030" t="s">
        <v>68</v>
      </c>
      <c r="AJ42" s="1031"/>
      <c r="AK42" s="1032"/>
      <c r="AL42" s="966">
        <v>48</v>
      </c>
      <c r="AM42" s="966">
        <v>120</v>
      </c>
      <c r="AN42" s="1033">
        <v>0.4</v>
      </c>
      <c r="AO42" s="1043"/>
    </row>
    <row r="43" spans="1:41" s="933" customFormat="1" ht="18" customHeight="1">
      <c r="A43" s="966">
        <v>4</v>
      </c>
      <c r="B43" s="967" t="s">
        <v>66</v>
      </c>
      <c r="C43" s="968" t="s">
        <v>67</v>
      </c>
      <c r="D43" s="969" t="s">
        <v>41</v>
      </c>
      <c r="E43" s="970">
        <v>0</v>
      </c>
      <c r="F43" s="970">
        <v>0</v>
      </c>
      <c r="G43" s="970">
        <v>0</v>
      </c>
      <c r="H43" s="745"/>
      <c r="I43" s="745"/>
      <c r="J43" s="744">
        <v>535</v>
      </c>
      <c r="K43" s="744">
        <f t="shared" si="5"/>
        <v>535</v>
      </c>
      <c r="L43" s="979"/>
      <c r="M43" s="980"/>
      <c r="N43" s="981"/>
      <c r="O43" s="981"/>
      <c r="P43" s="981"/>
      <c r="Q43" s="981"/>
      <c r="R43" s="981"/>
      <c r="S43" s="981"/>
      <c r="T43" s="981"/>
      <c r="U43" s="981"/>
      <c r="V43" s="981"/>
      <c r="W43" s="981"/>
      <c r="X43" s="981"/>
      <c r="Y43" s="981"/>
      <c r="Z43" s="981"/>
      <c r="AA43" s="981"/>
      <c r="AB43" s="989">
        <f t="shared" si="1"/>
        <v>0</v>
      </c>
      <c r="AC43" s="989">
        <f t="shared" si="1"/>
        <v>0</v>
      </c>
      <c r="AD43" s="989">
        <f t="shared" si="1"/>
        <v>535</v>
      </c>
      <c r="AE43" s="989">
        <f t="shared" si="0"/>
        <v>535</v>
      </c>
      <c r="AF43" s="991">
        <f>((AE43/AM43)*AL43)/1000</f>
        <v>0.214</v>
      </c>
      <c r="AG43" s="991">
        <f>(AE43*AN43)/1000</f>
        <v>0.214</v>
      </c>
      <c r="AH43" s="1029"/>
      <c r="AI43" s="1030" t="s">
        <v>68</v>
      </c>
      <c r="AJ43" s="1031"/>
      <c r="AK43" s="1032"/>
      <c r="AL43" s="966">
        <v>48</v>
      </c>
      <c r="AM43" s="966">
        <v>120</v>
      </c>
      <c r="AN43" s="1033">
        <v>0.4</v>
      </c>
      <c r="AO43" s="1043"/>
    </row>
    <row r="44" spans="1:41" s="934" customFormat="1" ht="18" customHeight="1">
      <c r="A44" s="971"/>
      <c r="B44" s="972"/>
      <c r="C44" s="973" t="s">
        <v>69</v>
      </c>
      <c r="D44" s="974" t="s">
        <v>41</v>
      </c>
      <c r="E44" s="975"/>
      <c r="F44" s="975"/>
      <c r="G44" s="975"/>
      <c r="H44" s="698"/>
      <c r="I44" s="698"/>
      <c r="J44" s="698">
        <f>SUM(J40:J43)</f>
        <v>3175</v>
      </c>
      <c r="K44" s="698">
        <f t="shared" si="5"/>
        <v>3175</v>
      </c>
      <c r="L44" s="982"/>
      <c r="M44" s="983"/>
      <c r="N44" s="984"/>
      <c r="O44" s="984"/>
      <c r="P44" s="984"/>
      <c r="Q44" s="984"/>
      <c r="R44" s="984"/>
      <c r="S44" s="984"/>
      <c r="T44" s="984"/>
      <c r="U44" s="984"/>
      <c r="V44" s="984"/>
      <c r="W44" s="984"/>
      <c r="X44" s="984"/>
      <c r="Y44" s="984"/>
      <c r="Z44" s="984"/>
      <c r="AA44" s="984"/>
      <c r="AB44" s="994">
        <f t="shared" si="1"/>
        <v>0</v>
      </c>
      <c r="AC44" s="994">
        <f t="shared" si="1"/>
        <v>0</v>
      </c>
      <c r="AD44" s="994">
        <f t="shared" si="1"/>
        <v>3175</v>
      </c>
      <c r="AE44" s="995">
        <f t="shared" si="0"/>
        <v>3175</v>
      </c>
      <c r="AF44" s="996">
        <f>SUM(AF40:AF43)</f>
        <v>1.27</v>
      </c>
      <c r="AG44" s="996">
        <f>SUM(AG40:AG43)</f>
        <v>1.27</v>
      </c>
      <c r="AH44" s="971"/>
      <c r="AI44" s="971"/>
      <c r="AJ44" s="1034"/>
      <c r="AK44" s="1035"/>
      <c r="AL44" s="972"/>
      <c r="AM44" s="1036"/>
      <c r="AN44" s="1037"/>
      <c r="AO44" s="975"/>
    </row>
    <row r="45" spans="1:41" s="938" customFormat="1" ht="18" customHeight="1">
      <c r="A45" s="1063"/>
      <c r="B45" s="1064"/>
      <c r="C45" s="1065" t="s">
        <v>70</v>
      </c>
      <c r="D45" s="1064"/>
      <c r="E45" s="1064"/>
      <c r="F45" s="1064"/>
      <c r="G45" s="1064"/>
      <c r="H45" s="1066"/>
      <c r="I45" s="1066"/>
      <c r="J45" s="1066"/>
      <c r="K45" s="1066"/>
      <c r="L45" s="1066"/>
      <c r="M45" s="1066"/>
      <c r="N45" s="1066"/>
      <c r="O45" s="1066"/>
      <c r="P45" s="1066"/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A45" s="1066"/>
      <c r="AB45" s="1066"/>
      <c r="AC45" s="1066"/>
      <c r="AD45" s="1066"/>
      <c r="AE45" s="1066"/>
      <c r="AF45" s="1079">
        <f>SUM(AF14:AF44)/2</f>
        <v>11.757999999999997</v>
      </c>
      <c r="AG45" s="1079">
        <f>SUM(AG14:AG44)/2</f>
        <v>7.650199999999999</v>
      </c>
      <c r="AH45" s="1101"/>
      <c r="AI45" s="1102"/>
      <c r="AJ45" s="1103"/>
      <c r="AK45" s="1103"/>
      <c r="AL45" s="1064"/>
      <c r="AM45" s="1064"/>
      <c r="AN45" s="1064"/>
      <c r="AO45" s="1101"/>
    </row>
    <row r="47" spans="1:41">
      <c r="AH47" s="1203" t="s">
        <v>71</v>
      </c>
      <c r="AI47" s="1203" t="s">
        <v>72</v>
      </c>
    </row>
    <row r="48" spans="1:41">
      <c r="AF48" s="1251" t="s">
        <v>73</v>
      </c>
      <c r="AG48" s="1251"/>
      <c r="AH48" s="1252" t="s">
        <v>74</v>
      </c>
      <c r="AI48" s="1252"/>
    </row>
    <row r="49" spans="2:36">
      <c r="AE49" s="1080" t="s">
        <v>75</v>
      </c>
      <c r="AF49" s="1190">
        <f>AF45</f>
        <v>11.757999999999997</v>
      </c>
      <c r="AG49" s="1190">
        <f>AG45</f>
        <v>7.650199999999999</v>
      </c>
      <c r="AH49" s="1204">
        <f>'Кл.БП-КЛП-Утил. доп.'!AF162</f>
        <v>35.829503550649349</v>
      </c>
      <c r="AI49" s="1204">
        <f>'Кл.БП-КЛП-Утил. доп.'!AG162</f>
        <v>14.852738599999997</v>
      </c>
    </row>
    <row r="50" spans="2:36">
      <c r="AE50" s="1080" t="s">
        <v>76</v>
      </c>
      <c r="AF50" s="1190">
        <f>'Кл.БП-КомМО-Утил.прехв. от ТР'!P21</f>
        <v>0.20960573412698411</v>
      </c>
      <c r="AG50" s="1190">
        <f>'Кл.БП-КомМО-Утил.прехв. от ТР'!Q21</f>
        <v>0.20110500000000001</v>
      </c>
    </row>
    <row r="51" spans="2:36">
      <c r="AE51" s="1080" t="s">
        <v>77</v>
      </c>
      <c r="AF51" s="1190">
        <f>'Кл.БП-СВ-Утил. прехв. от ТР'!AB13</f>
        <v>0.28799999999999998</v>
      </c>
      <c r="AG51" s="1190">
        <f>'Кл.БП-СВ-Утил. прехв. от ТР'!AC13</f>
        <v>0.14399999999999999</v>
      </c>
      <c r="AH51" s="1205">
        <f>'Кл.БП-СВ-Утил. доп.'!AV22</f>
        <v>0.21610625</v>
      </c>
      <c r="AI51" s="1205">
        <f>'Кл.БП-СВ-Утил. доп.'!AW22</f>
        <v>0.11640300000000001</v>
      </c>
    </row>
    <row r="52" spans="2:36" s="928" customFormat="1">
      <c r="B52" s="941"/>
      <c r="AE52" s="1080" t="s">
        <v>78</v>
      </c>
      <c r="AF52" s="1191">
        <f>'Кл.БП-ВВС-Утил. прехв. от ТР'!P13</f>
        <v>6.6000000000000003E-2</v>
      </c>
      <c r="AG52" s="1191">
        <f>'Кл.БП-ВВС-Утил. прехв. от ТР'!Q13</f>
        <v>3.32E-2</v>
      </c>
    </row>
    <row r="53" spans="2:36" s="1169" customFormat="1">
      <c r="B53" s="1067"/>
      <c r="AE53" s="1082" t="s">
        <v>79</v>
      </c>
      <c r="AF53" s="1192">
        <f>SUM(AF49:AF52)</f>
        <v>12.321605734126983</v>
      </c>
      <c r="AG53" s="1192">
        <f>SUM(AG49:AG52)</f>
        <v>8.0285049999999991</v>
      </c>
      <c r="AH53" s="1206">
        <f>SUM(AH49:AH52)</f>
        <v>36.045609800649352</v>
      </c>
      <c r="AI53" s="1206">
        <f>SUM(AI49:AI52)</f>
        <v>14.969141599999997</v>
      </c>
    </row>
    <row r="54" spans="2:36">
      <c r="AE54" s="1080" t="s">
        <v>80</v>
      </c>
      <c r="AF54" s="1190">
        <f>'АСП-КЛП-Утил._прехв. от ТР'!AB31</f>
        <v>53.376000000000005</v>
      </c>
      <c r="AG54" s="1190">
        <f>'АСП-КЛП-Утил._прехв. от ТР'!AC31</f>
        <v>43.050600000000017</v>
      </c>
    </row>
    <row r="55" spans="2:36" s="928" customFormat="1">
      <c r="B55" s="941"/>
      <c r="AE55" s="1080" t="s">
        <v>81</v>
      </c>
      <c r="AF55" s="1191">
        <f>'АСП-ВВС- Утил._прехв. от ТР'!T33</f>
        <v>6.8934999999999995</v>
      </c>
      <c r="AG55" s="1191">
        <f>'АСП-ВВС- Утил._прехв. от ТР'!U33</f>
        <v>3.8679300000000003</v>
      </c>
      <c r="AH55" s="1207">
        <f>'АСП-ВВС-Утил. доп.'!AB42</f>
        <v>14.802094545454544</v>
      </c>
      <c r="AI55" s="1207">
        <f>'АСП-ВВС-Утил. доп.'!AC42</f>
        <v>5.9946899999999985</v>
      </c>
    </row>
    <row r="56" spans="2:36" s="939" customFormat="1">
      <c r="B56" s="1067"/>
      <c r="AE56" s="1082" t="s">
        <v>82</v>
      </c>
      <c r="AF56" s="1193">
        <f>SUM(AF54:AF55)</f>
        <v>60.269500000000008</v>
      </c>
      <c r="AG56" s="1193">
        <f>SUM(AG54:AG55)</f>
        <v>46.918530000000018</v>
      </c>
      <c r="AH56" s="1083">
        <f>SUM(AH54:AH55)</f>
        <v>14.802094545454544</v>
      </c>
      <c r="AI56" s="1083">
        <f>SUM(AI54:AI55)</f>
        <v>5.9946899999999985</v>
      </c>
    </row>
    <row r="57" spans="2:36" s="928" customFormat="1">
      <c r="B57" s="941"/>
      <c r="AE57" s="1080" t="s">
        <v>83</v>
      </c>
      <c r="AF57" s="1191">
        <f>'Инж.БП-КЛП-Утил.прех. от ТР'!T19</f>
        <v>2.320518888888889</v>
      </c>
      <c r="AG57" s="1191" t="e">
        <f>'Инж.БП-КЛП-Утил.прех. от ТР'!U19</f>
        <v>#VALUE!</v>
      </c>
      <c r="AH57" s="1229">
        <f>'Инж.БП-КЛП-Утил._доп.'!AB40</f>
        <v>4.5041250000000002</v>
      </c>
      <c r="AI57" s="1229">
        <f>'Инж.БП-КЛП-Утил._доп.'!AC40</f>
        <v>1.2468940000000002</v>
      </c>
      <c r="AJ57" s="1230"/>
    </row>
    <row r="58" spans="2:36">
      <c r="AE58" s="1080" t="s">
        <v>84</v>
      </c>
      <c r="AF58" s="1190"/>
      <c r="AG58" s="1190"/>
      <c r="AH58" s="1231">
        <f>'Инж.БП-СВ-Утил. доп.'!AV92</f>
        <v>2.4309068055555563</v>
      </c>
      <c r="AI58" s="1231">
        <f>'Инж.БП-СВ-Утил. доп.'!AW92</f>
        <v>1.3472289999999993</v>
      </c>
      <c r="AJ58" s="1230"/>
    </row>
    <row r="59" spans="2:36" s="1169" customFormat="1">
      <c r="B59" s="1067"/>
      <c r="AE59" s="1082" t="s">
        <v>85</v>
      </c>
      <c r="AF59" s="1192">
        <f>SUM(AF57:AF58)</f>
        <v>2.320518888888889</v>
      </c>
      <c r="AG59" s="1192" t="e">
        <f>SUM(AG57:AG58)</f>
        <v>#VALUE!</v>
      </c>
      <c r="AH59" s="1206">
        <f>SUM(AH57:AH58)</f>
        <v>6.9350318055555569</v>
      </c>
      <c r="AI59" s="1206">
        <f>SUM(AI57:AI58)</f>
        <v>2.5941229999999997</v>
      </c>
    </row>
    <row r="60" spans="2:36" s="1169" customFormat="1">
      <c r="B60" s="1067"/>
      <c r="AE60" s="1082" t="s">
        <v>86</v>
      </c>
      <c r="AF60" s="1192"/>
      <c r="AG60" s="1192"/>
      <c r="AH60" s="1169">
        <f>'МорскиБП-ВМС-Утил. доп.'!AF14</f>
        <v>8.1599999999999999E-4</v>
      </c>
      <c r="AI60" s="1169">
        <f>'МорскиБП-ВМС-Утил. доп.'!AG14</f>
        <v>4.9600000000000002E-4</v>
      </c>
    </row>
    <row r="61" spans="2:36" s="1169" customFormat="1">
      <c r="B61" s="1067"/>
      <c r="AE61" s="1194" t="s">
        <v>87</v>
      </c>
      <c r="AF61" s="1195">
        <f>AF53+AF56+AF59+AF60</f>
        <v>74.911624623015868</v>
      </c>
      <c r="AG61" s="1195" t="e">
        <f>AG53+AG56+AG59+AG60</f>
        <v>#VALUE!</v>
      </c>
      <c r="AH61" s="1208">
        <f>AH53+AH56+AH59+AH60</f>
        <v>57.78355215165945</v>
      </c>
      <c r="AI61" s="1208">
        <f>AI53+AI56+AI59+AI60</f>
        <v>23.558450599999993</v>
      </c>
    </row>
  </sheetData>
  <mergeCells count="30">
    <mergeCell ref="AO3:AO7"/>
    <mergeCell ref="AB3:AG5"/>
    <mergeCell ref="H3:K5"/>
    <mergeCell ref="L3:O5"/>
    <mergeCell ref="P3:S5"/>
    <mergeCell ref="T3:W5"/>
    <mergeCell ref="X3:AA5"/>
    <mergeCell ref="AJ6:AJ7"/>
    <mergeCell ref="AK6:AK7"/>
    <mergeCell ref="AL6:AL7"/>
    <mergeCell ref="AM6:AM7"/>
    <mergeCell ref="AN3:AN7"/>
    <mergeCell ref="AB6:AE6"/>
    <mergeCell ref="X6:AA6"/>
    <mergeCell ref="AF48:AG48"/>
    <mergeCell ref="AH48:AI48"/>
    <mergeCell ref="A3:A7"/>
    <mergeCell ref="B3:B7"/>
    <mergeCell ref="D3:D7"/>
    <mergeCell ref="E3:E7"/>
    <mergeCell ref="F3:F7"/>
    <mergeCell ref="G3:G7"/>
    <mergeCell ref="AF6:AF7"/>
    <mergeCell ref="AG6:AG7"/>
    <mergeCell ref="AH3:AH7"/>
    <mergeCell ref="AI3:AI7"/>
    <mergeCell ref="H6:K6"/>
    <mergeCell ref="L6:O6"/>
    <mergeCell ref="P6:S6"/>
    <mergeCell ref="T6:W6"/>
  </mergeCells>
  <pageMargins left="0.43307086614173229" right="0.43307086614173229" top="0.94488188976377963" bottom="0.62992125984251968" header="0.62992125984251968" footer="0.43307086614173229"/>
  <pageSetup paperSize="9" scale="65" firstPageNumber="39" pageOrder="overThenDown" orientation="landscape" useFirstPageNumber="1" r:id="rId1"/>
  <headerFooter>
    <oddFooter>&amp;L&amp;A&amp;CСписък 2 излишни ОБВВПИ към 01.01.2023 г.&amp;R&amp;P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2065187536243"/>
  </sheetPr>
  <dimension ref="A1:Y21"/>
  <sheetViews>
    <sheetView view="pageBreakPreview" topLeftCell="A2" zoomScaleNormal="100" workbookViewId="0">
      <pane xSplit="3" ySplit="8" topLeftCell="H10" activePane="bottomRight" state="frozen"/>
      <selection pane="topRight"/>
      <selection pane="bottomLeft"/>
      <selection pane="bottomRight" activeCell="C17" sqref="C17"/>
    </sheetView>
  </sheetViews>
  <sheetFormatPr defaultColWidth="8.85546875" defaultRowHeight="12.75"/>
  <cols>
    <col min="1" max="1" width="3.42578125" style="1109" customWidth="1"/>
    <col min="2" max="2" width="7.7109375" style="1109" customWidth="1"/>
    <col min="3" max="3" width="42.28515625" style="1109" customWidth="1"/>
    <col min="4" max="4" width="3.42578125" style="1109" customWidth="1"/>
    <col min="5" max="5" width="4.140625" style="1109" customWidth="1"/>
    <col min="6" max="6" width="3.42578125" style="1109" customWidth="1"/>
    <col min="7" max="7" width="4" style="1109" customWidth="1"/>
    <col min="8" max="8" width="7.140625" style="1109" customWidth="1"/>
    <col min="9" max="10" width="4.5703125" style="1109" customWidth="1"/>
    <col min="11" max="11" width="7.140625" style="1109" customWidth="1"/>
    <col min="12" max="12" width="6.7109375" style="1109" customWidth="1"/>
    <col min="13" max="14" width="4.5703125" style="1109" customWidth="1"/>
    <col min="15" max="15" width="7.140625" style="1109" customWidth="1"/>
    <col min="16" max="16" width="9.7109375" style="1109" customWidth="1"/>
    <col min="17" max="17" width="13.42578125" style="1109" customWidth="1"/>
    <col min="18" max="18" width="7" style="1109" customWidth="1"/>
    <col min="19" max="19" width="3.28515625" style="1109" customWidth="1"/>
    <col min="20" max="20" width="5.5703125" style="1109" customWidth="1"/>
    <col min="21" max="21" width="7.5703125" style="1109" customWidth="1"/>
    <col min="22" max="22" width="6.85546875" style="1109" customWidth="1"/>
    <col min="23" max="23" width="9" style="1109" customWidth="1"/>
    <col min="24" max="24" width="8.42578125" style="1109" customWidth="1"/>
    <col min="25" max="26" width="3.28515625" style="1109" customWidth="1"/>
    <col min="27" max="16384" width="8.85546875" style="1109"/>
  </cols>
  <sheetData>
    <row r="1" spans="1:25" ht="15.75">
      <c r="A1" s="942" t="s">
        <v>0</v>
      </c>
    </row>
    <row r="2" spans="1:25" ht="15.75">
      <c r="A2" s="943" t="s">
        <v>1</v>
      </c>
    </row>
    <row r="3" spans="1:25">
      <c r="A3" s="1288" t="s">
        <v>2</v>
      </c>
      <c r="B3" s="1110"/>
      <c r="C3" s="1111"/>
      <c r="D3" s="1291" t="s">
        <v>88</v>
      </c>
      <c r="E3" s="1294" t="s">
        <v>89</v>
      </c>
      <c r="F3" s="1294" t="s">
        <v>90</v>
      </c>
      <c r="G3" s="1288" t="s">
        <v>91</v>
      </c>
      <c r="H3" s="1112"/>
      <c r="I3" s="1138"/>
      <c r="J3" s="1138"/>
      <c r="K3" s="1139"/>
      <c r="L3" s="1112"/>
      <c r="M3" s="1138"/>
      <c r="N3" s="1138"/>
      <c r="O3" s="1138"/>
      <c r="P3" s="1140"/>
      <c r="Q3" s="1156"/>
      <c r="R3" s="1291" t="s">
        <v>14</v>
      </c>
      <c r="S3" s="1288" t="s">
        <v>15</v>
      </c>
      <c r="T3" s="1157" t="s">
        <v>16</v>
      </c>
      <c r="U3" s="1158"/>
      <c r="V3" s="1140" t="s">
        <v>17</v>
      </c>
      <c r="W3" s="1156"/>
      <c r="X3" s="1297" t="s">
        <v>18</v>
      </c>
      <c r="Y3" s="1294" t="s">
        <v>19</v>
      </c>
    </row>
    <row r="4" spans="1:25">
      <c r="A4" s="1289"/>
      <c r="B4" s="1113"/>
      <c r="C4" s="1114"/>
      <c r="D4" s="1292"/>
      <c r="E4" s="1295"/>
      <c r="F4" s="1295"/>
      <c r="G4" s="1289"/>
      <c r="H4" s="1115"/>
      <c r="I4" s="1141"/>
      <c r="J4" s="1141"/>
      <c r="K4" s="1142"/>
      <c r="L4" s="1115"/>
      <c r="M4" s="1141"/>
      <c r="N4" s="1141"/>
      <c r="O4" s="1141"/>
      <c r="P4" s="1143"/>
      <c r="Q4" s="1159"/>
      <c r="R4" s="1292"/>
      <c r="S4" s="1289"/>
      <c r="T4" s="1160" t="s">
        <v>20</v>
      </c>
      <c r="U4" s="1161"/>
      <c r="V4" s="1162" t="s">
        <v>21</v>
      </c>
      <c r="W4" s="1163"/>
      <c r="X4" s="1298"/>
      <c r="Y4" s="1295"/>
    </row>
    <row r="5" spans="1:25">
      <c r="A5" s="1289"/>
      <c r="B5" s="1113"/>
      <c r="C5" s="1114"/>
      <c r="D5" s="1292"/>
      <c r="E5" s="1295"/>
      <c r="F5" s="1295"/>
      <c r="G5" s="1289"/>
      <c r="H5" s="1115" t="s">
        <v>92</v>
      </c>
      <c r="I5" s="1141"/>
      <c r="J5" s="1141"/>
      <c r="K5" s="1142"/>
      <c r="L5" s="1115" t="s">
        <v>13</v>
      </c>
      <c r="M5" s="1141"/>
      <c r="N5" s="1141"/>
      <c r="O5" s="1141"/>
      <c r="P5" s="1144"/>
      <c r="Q5" s="1164"/>
      <c r="R5" s="1292"/>
      <c r="S5" s="1295"/>
      <c r="T5" s="1297" t="s">
        <v>26</v>
      </c>
      <c r="U5" s="1297" t="s">
        <v>93</v>
      </c>
      <c r="V5" s="1297" t="s">
        <v>28</v>
      </c>
      <c r="W5" s="1297" t="s">
        <v>29</v>
      </c>
      <c r="X5" s="1298"/>
      <c r="Y5" s="1295"/>
    </row>
    <row r="6" spans="1:25">
      <c r="A6" s="1289"/>
      <c r="B6" s="1113" t="s">
        <v>94</v>
      </c>
      <c r="C6" s="1114" t="s">
        <v>95</v>
      </c>
      <c r="D6" s="1292"/>
      <c r="E6" s="1295"/>
      <c r="F6" s="1295"/>
      <c r="G6" s="1289"/>
      <c r="H6" s="1116"/>
      <c r="I6" s="1145"/>
      <c r="J6" s="1145"/>
      <c r="K6" s="1146"/>
      <c r="L6" s="1147"/>
      <c r="M6" s="1148"/>
      <c r="N6" s="1148"/>
      <c r="O6" s="1148"/>
      <c r="P6" s="1149"/>
      <c r="Q6" s="1165"/>
      <c r="R6" s="1292"/>
      <c r="S6" s="1295"/>
      <c r="T6" s="1298"/>
      <c r="U6" s="1298"/>
      <c r="V6" s="1298"/>
      <c r="W6" s="1298"/>
      <c r="X6" s="1298"/>
      <c r="Y6" s="1295"/>
    </row>
    <row r="7" spans="1:25">
      <c r="A7" s="1289"/>
      <c r="B7" s="1113"/>
      <c r="C7" s="1114"/>
      <c r="D7" s="1292"/>
      <c r="E7" s="1295"/>
      <c r="F7" s="1295"/>
      <c r="G7" s="1289"/>
      <c r="H7" s="1115" t="s">
        <v>96</v>
      </c>
      <c r="I7" s="1141"/>
      <c r="J7" s="1141"/>
      <c r="K7" s="1142"/>
      <c r="L7" s="1115" t="s">
        <v>96</v>
      </c>
      <c r="M7" s="1141"/>
      <c r="N7" s="1141"/>
      <c r="O7" s="1142"/>
      <c r="P7" s="1150" t="s">
        <v>97</v>
      </c>
      <c r="Q7" s="1150" t="s">
        <v>98</v>
      </c>
      <c r="R7" s="1295"/>
      <c r="S7" s="1295"/>
      <c r="T7" s="1298"/>
      <c r="U7" s="1298"/>
      <c r="V7" s="1298"/>
      <c r="W7" s="1298"/>
      <c r="X7" s="1298"/>
      <c r="Y7" s="1295"/>
    </row>
    <row r="8" spans="1:25">
      <c r="A8" s="1289"/>
      <c r="B8" s="1113"/>
      <c r="C8" s="1114"/>
      <c r="D8" s="1292"/>
      <c r="E8" s="1295"/>
      <c r="F8" s="1295"/>
      <c r="G8" s="1289"/>
      <c r="H8" s="1116" t="s">
        <v>99</v>
      </c>
      <c r="I8" s="1145"/>
      <c r="J8" s="1145"/>
      <c r="K8" s="1146"/>
      <c r="L8" s="1116" t="s">
        <v>99</v>
      </c>
      <c r="M8" s="1145"/>
      <c r="N8" s="1145"/>
      <c r="O8" s="1146"/>
      <c r="P8" s="1151" t="s">
        <v>100</v>
      </c>
      <c r="Q8" s="1151" t="s">
        <v>100</v>
      </c>
      <c r="R8" s="1295"/>
      <c r="S8" s="1295"/>
      <c r="T8" s="1298"/>
      <c r="U8" s="1298"/>
      <c r="V8" s="1298"/>
      <c r="W8" s="1298"/>
      <c r="X8" s="1298"/>
      <c r="Y8" s="1295"/>
    </row>
    <row r="9" spans="1:25">
      <c r="A9" s="1290"/>
      <c r="B9" s="1118"/>
      <c r="C9" s="1119"/>
      <c r="D9" s="1293"/>
      <c r="E9" s="1296"/>
      <c r="F9" s="1296"/>
      <c r="G9" s="1296"/>
      <c r="H9" s="1122" t="s">
        <v>30</v>
      </c>
      <c r="I9" s="1122" t="s">
        <v>31</v>
      </c>
      <c r="J9" s="1122" t="s">
        <v>32</v>
      </c>
      <c r="K9" s="1122" t="s">
        <v>33</v>
      </c>
      <c r="L9" s="1122" t="s">
        <v>30</v>
      </c>
      <c r="M9" s="1122" t="s">
        <v>31</v>
      </c>
      <c r="N9" s="1122" t="s">
        <v>32</v>
      </c>
      <c r="O9" s="1122" t="s">
        <v>33</v>
      </c>
      <c r="P9" s="1152" t="s">
        <v>101</v>
      </c>
      <c r="Q9" s="1152" t="s">
        <v>101</v>
      </c>
      <c r="R9" s="1296"/>
      <c r="S9" s="1296"/>
      <c r="T9" s="1299"/>
      <c r="U9" s="1299"/>
      <c r="V9" s="1299"/>
      <c r="W9" s="1299"/>
      <c r="X9" s="1299"/>
      <c r="Y9" s="1296"/>
    </row>
    <row r="10" spans="1:25" ht="15.75">
      <c r="A10" s="1117"/>
      <c r="B10" s="1118"/>
      <c r="C10" s="462" t="s">
        <v>34</v>
      </c>
      <c r="D10" s="1120"/>
      <c r="E10" s="1121"/>
      <c r="F10" s="1121"/>
      <c r="G10" s="1121"/>
      <c r="H10" s="1122"/>
      <c r="I10" s="1122"/>
      <c r="J10" s="1122"/>
      <c r="K10" s="1122"/>
      <c r="L10" s="1122"/>
      <c r="M10" s="1122"/>
      <c r="N10" s="1122"/>
      <c r="O10" s="1122"/>
      <c r="P10" s="1152"/>
      <c r="Q10" s="1152"/>
      <c r="R10" s="1121"/>
      <c r="S10" s="1121"/>
      <c r="T10" s="1166"/>
      <c r="U10" s="1166"/>
      <c r="V10" s="1166"/>
      <c r="W10" s="1166"/>
      <c r="X10" s="1166"/>
      <c r="Y10" s="1121"/>
    </row>
    <row r="11" spans="1:25" ht="89.25">
      <c r="A11" s="1117"/>
      <c r="B11" s="1118"/>
      <c r="C11" s="463" t="s">
        <v>35</v>
      </c>
      <c r="D11" s="1120"/>
      <c r="E11" s="1121"/>
      <c r="F11" s="1121"/>
      <c r="G11" s="1121"/>
      <c r="H11" s="1122"/>
      <c r="I11" s="1122"/>
      <c r="J11" s="1122"/>
      <c r="K11" s="1122"/>
      <c r="L11" s="1122"/>
      <c r="M11" s="1122"/>
      <c r="N11" s="1122"/>
      <c r="O11" s="1122"/>
      <c r="P11" s="1152"/>
      <c r="Q11" s="1152"/>
      <c r="R11" s="1121"/>
      <c r="S11" s="1121"/>
      <c r="T11" s="1166"/>
      <c r="U11" s="1166"/>
      <c r="V11" s="1166"/>
      <c r="W11" s="1166"/>
      <c r="X11" s="1166"/>
      <c r="Y11" s="1121"/>
    </row>
    <row r="12" spans="1:25">
      <c r="A12" s="1117"/>
      <c r="B12" s="1118"/>
      <c r="C12" s="1123" t="s">
        <v>102</v>
      </c>
      <c r="D12" s="1120"/>
      <c r="E12" s="1121"/>
      <c r="F12" s="1121"/>
      <c r="G12" s="1121"/>
      <c r="H12" s="1122"/>
      <c r="I12" s="1122"/>
      <c r="J12" s="1122"/>
      <c r="K12" s="1122"/>
      <c r="L12" s="1122"/>
      <c r="M12" s="1122"/>
      <c r="N12" s="1122"/>
      <c r="O12" s="1122"/>
      <c r="P12" s="1152"/>
      <c r="Q12" s="1152"/>
      <c r="R12" s="1121"/>
      <c r="S12" s="1121"/>
      <c r="T12" s="1166"/>
      <c r="U12" s="1166"/>
      <c r="V12" s="1166"/>
      <c r="W12" s="1166"/>
      <c r="X12" s="1166"/>
      <c r="Y12" s="1121"/>
    </row>
    <row r="13" spans="1:25" s="1106" customFormat="1">
      <c r="A13" s="1124"/>
      <c r="B13" s="1125"/>
      <c r="C13" s="1126" t="s">
        <v>92</v>
      </c>
      <c r="D13" s="1127"/>
      <c r="E13" s="1128"/>
      <c r="F13" s="1128"/>
      <c r="G13" s="1128"/>
      <c r="H13" s="1129"/>
      <c r="I13" s="1129"/>
      <c r="J13" s="1129"/>
      <c r="K13" s="1129"/>
      <c r="L13" s="1129"/>
      <c r="M13" s="1129"/>
      <c r="N13" s="1129"/>
      <c r="O13" s="1129"/>
      <c r="P13" s="1153"/>
      <c r="Q13" s="1153"/>
      <c r="R13" s="1128"/>
      <c r="S13" s="1128"/>
      <c r="T13" s="1167"/>
      <c r="U13" s="1167"/>
      <c r="V13" s="1167"/>
      <c r="W13" s="1167"/>
      <c r="X13" s="1167"/>
      <c r="Y13" s="1128"/>
    </row>
    <row r="14" spans="1:25" s="1107" customFormat="1">
      <c r="A14" s="1130"/>
      <c r="B14" s="1130"/>
      <c r="C14" s="956" t="s">
        <v>103</v>
      </c>
      <c r="D14" s="1131"/>
      <c r="E14" s="1132"/>
      <c r="F14" s="1132"/>
      <c r="G14" s="1132"/>
      <c r="H14" s="1132"/>
      <c r="I14" s="1132"/>
      <c r="J14" s="1132"/>
      <c r="K14" s="1132"/>
      <c r="L14" s="1132"/>
      <c r="M14" s="1132"/>
      <c r="N14" s="1132"/>
      <c r="O14" s="1132"/>
      <c r="P14" s="1132"/>
      <c r="Q14" s="1132"/>
      <c r="R14" s="1131"/>
      <c r="S14" s="1132"/>
      <c r="T14" s="1132"/>
      <c r="U14" s="1132"/>
      <c r="V14" s="1132"/>
      <c r="W14" s="1132"/>
      <c r="X14" s="1132"/>
      <c r="Y14" s="1132"/>
    </row>
    <row r="15" spans="1:25" s="1107" customFormat="1">
      <c r="A15" s="1130">
        <v>1</v>
      </c>
      <c r="B15" s="1130"/>
      <c r="C15" s="1133" t="s">
        <v>104</v>
      </c>
      <c r="D15" s="1131" t="s">
        <v>41</v>
      </c>
      <c r="E15" s="1132">
        <v>0</v>
      </c>
      <c r="F15" s="1132">
        <v>0</v>
      </c>
      <c r="G15" s="1132">
        <v>0</v>
      </c>
      <c r="H15" s="1132"/>
      <c r="I15" s="1132">
        <v>500</v>
      </c>
      <c r="J15" s="1132"/>
      <c r="K15" s="1132">
        <f>H15+I15+J15</f>
        <v>500</v>
      </c>
      <c r="L15" s="1132"/>
      <c r="M15" s="1132">
        <v>500</v>
      </c>
      <c r="N15" s="1132"/>
      <c r="O15" s="1132">
        <f>L15+M15+N15</f>
        <v>500</v>
      </c>
      <c r="P15" s="1154">
        <f>O15/W15*V15/1000</f>
        <v>1.4E-2</v>
      </c>
      <c r="Q15" s="1154">
        <f>O15*X15/1000</f>
        <v>1.4E-2</v>
      </c>
      <c r="R15" s="1131" t="s">
        <v>105</v>
      </c>
      <c r="S15" s="1132"/>
      <c r="T15" s="1132"/>
      <c r="U15" s="1132">
        <v>500</v>
      </c>
      <c r="V15" s="1154">
        <f>W15*X15</f>
        <v>14</v>
      </c>
      <c r="W15" s="1132">
        <v>500</v>
      </c>
      <c r="X15" s="1154">
        <v>2.8000000000000001E-2</v>
      </c>
      <c r="Y15" s="1132"/>
    </row>
    <row r="16" spans="1:25" s="1107" customFormat="1">
      <c r="A16" s="1130">
        <v>2</v>
      </c>
      <c r="B16" s="1130"/>
      <c r="C16" s="1133" t="s">
        <v>106</v>
      </c>
      <c r="D16" s="1131" t="s">
        <v>41</v>
      </c>
      <c r="E16" s="1132" t="s">
        <v>107</v>
      </c>
      <c r="F16" s="1134">
        <v>89</v>
      </c>
      <c r="G16" s="1132">
        <v>0</v>
      </c>
      <c r="H16" s="1132">
        <v>5365</v>
      </c>
      <c r="I16" s="1132"/>
      <c r="J16" s="1132"/>
      <c r="K16" s="1132">
        <f t="shared" ref="K16:K20" si="0">H16+I16+J16</f>
        <v>5365</v>
      </c>
      <c r="L16" s="1132">
        <v>5365</v>
      </c>
      <c r="M16" s="1132"/>
      <c r="N16" s="1132"/>
      <c r="O16" s="1132">
        <f t="shared" ref="O16:O20" si="1">L16+M16+N16</f>
        <v>5365</v>
      </c>
      <c r="P16" s="1154">
        <f t="shared" ref="P16:P20" si="2">O16/W16*V16/1000</f>
        <v>3.4595734126984128E-2</v>
      </c>
      <c r="Q16" s="1154">
        <f t="shared" ref="Q16:Q20" si="3">O16*X16/1000</f>
        <v>2.6824999999999998E-2</v>
      </c>
      <c r="R16" s="1131" t="s">
        <v>108</v>
      </c>
      <c r="S16" s="1132"/>
      <c r="T16" s="1132"/>
      <c r="U16" s="1132">
        <v>0</v>
      </c>
      <c r="V16" s="1154">
        <v>26</v>
      </c>
      <c r="W16" s="1132">
        <v>4032</v>
      </c>
      <c r="X16" s="1154">
        <v>5.0000000000000001E-3</v>
      </c>
      <c r="Y16" s="1132"/>
    </row>
    <row r="17" spans="1:25" s="1107" customFormat="1">
      <c r="A17" s="1130">
        <v>3</v>
      </c>
      <c r="B17" s="1130"/>
      <c r="C17" s="1133" t="s">
        <v>109</v>
      </c>
      <c r="D17" s="1131" t="s">
        <v>41</v>
      </c>
      <c r="E17" s="1132">
        <v>0</v>
      </c>
      <c r="F17" s="1132">
        <v>0</v>
      </c>
      <c r="G17" s="1132">
        <v>0</v>
      </c>
      <c r="H17" s="1132">
        <v>19450</v>
      </c>
      <c r="I17" s="1132"/>
      <c r="J17" s="1132"/>
      <c r="K17" s="1132">
        <f t="shared" si="0"/>
        <v>19450</v>
      </c>
      <c r="L17" s="1132">
        <v>19450</v>
      </c>
      <c r="M17" s="1132"/>
      <c r="N17" s="1132"/>
      <c r="O17" s="1132">
        <f t="shared" si="1"/>
        <v>19450</v>
      </c>
      <c r="P17" s="1154">
        <f t="shared" si="2"/>
        <v>0.1167</v>
      </c>
      <c r="Q17" s="1154">
        <f t="shared" si="3"/>
        <v>0.1167</v>
      </c>
      <c r="R17" s="1131" t="s">
        <v>105</v>
      </c>
      <c r="S17" s="1132"/>
      <c r="T17" s="1132"/>
      <c r="U17" s="1132">
        <v>19450</v>
      </c>
      <c r="V17" s="1154">
        <v>30</v>
      </c>
      <c r="W17" s="1132">
        <v>5000</v>
      </c>
      <c r="X17" s="1154">
        <v>6.0000000000000001E-3</v>
      </c>
      <c r="Y17" s="1132"/>
    </row>
    <row r="18" spans="1:25" s="1107" customFormat="1" ht="25.5">
      <c r="A18" s="1130">
        <v>4</v>
      </c>
      <c r="B18" s="1130"/>
      <c r="C18" s="1135" t="s">
        <v>110</v>
      </c>
      <c r="D18" s="1131" t="s">
        <v>41</v>
      </c>
      <c r="E18" s="1132" t="s">
        <v>111</v>
      </c>
      <c r="F18" s="1132">
        <v>76</v>
      </c>
      <c r="G18" s="1132">
        <v>38</v>
      </c>
      <c r="H18" s="1132">
        <v>2920</v>
      </c>
      <c r="I18" s="1132"/>
      <c r="J18" s="1132"/>
      <c r="K18" s="1132">
        <f t="shared" si="0"/>
        <v>2920</v>
      </c>
      <c r="L18" s="1132">
        <v>2920</v>
      </c>
      <c r="M18" s="1132"/>
      <c r="N18" s="1132"/>
      <c r="O18" s="1132">
        <f t="shared" si="1"/>
        <v>2920</v>
      </c>
      <c r="P18" s="1154">
        <f t="shared" si="2"/>
        <v>3.2850000000000004E-2</v>
      </c>
      <c r="Q18" s="1154">
        <f t="shared" si="3"/>
        <v>3.2119999999999996E-2</v>
      </c>
      <c r="R18" s="1131" t="s">
        <v>105</v>
      </c>
      <c r="S18" s="1132"/>
      <c r="T18" s="1132"/>
      <c r="U18" s="1132">
        <v>0</v>
      </c>
      <c r="V18" s="1154">
        <v>18</v>
      </c>
      <c r="W18" s="1132">
        <v>1600</v>
      </c>
      <c r="X18" s="1154">
        <v>1.0999999999999999E-2</v>
      </c>
      <c r="Y18" s="1132"/>
    </row>
    <row r="19" spans="1:25" s="1107" customFormat="1">
      <c r="A19" s="1130">
        <v>5</v>
      </c>
      <c r="B19" s="1130"/>
      <c r="C19" s="1133" t="s">
        <v>112</v>
      </c>
      <c r="D19" s="1131" t="s">
        <v>41</v>
      </c>
      <c r="E19" s="1132">
        <v>0</v>
      </c>
      <c r="F19" s="1132">
        <v>0</v>
      </c>
      <c r="G19" s="1132">
        <v>0</v>
      </c>
      <c r="H19" s="1132"/>
      <c r="I19" s="1132">
        <v>20</v>
      </c>
      <c r="J19" s="1132"/>
      <c r="K19" s="1132">
        <f t="shared" si="0"/>
        <v>20</v>
      </c>
      <c r="L19" s="1132"/>
      <c r="M19" s="1132">
        <v>20</v>
      </c>
      <c r="N19" s="1132"/>
      <c r="O19" s="1132">
        <f t="shared" si="1"/>
        <v>20</v>
      </c>
      <c r="P19" s="1154">
        <f t="shared" si="2"/>
        <v>2.8799999999999997E-3</v>
      </c>
      <c r="Q19" s="1154">
        <f t="shared" si="3"/>
        <v>2.8799999999999997E-3</v>
      </c>
      <c r="R19" s="1131" t="s">
        <v>105</v>
      </c>
      <c r="S19" s="1132"/>
      <c r="T19" s="1132"/>
      <c r="U19" s="1132">
        <v>20</v>
      </c>
      <c r="V19" s="1154">
        <f t="shared" ref="V19:V20" si="4">W19*X19</f>
        <v>2.88</v>
      </c>
      <c r="W19" s="1132">
        <v>20</v>
      </c>
      <c r="X19" s="1154">
        <v>0.14399999999999999</v>
      </c>
      <c r="Y19" s="1132"/>
    </row>
    <row r="20" spans="1:25" s="1107" customFormat="1">
      <c r="A20" s="1130">
        <v>6</v>
      </c>
      <c r="B20" s="1130"/>
      <c r="C20" s="1133" t="s">
        <v>113</v>
      </c>
      <c r="D20" s="1131" t="s">
        <v>41</v>
      </c>
      <c r="E20" s="1132">
        <v>0</v>
      </c>
      <c r="F20" s="1132">
        <v>0</v>
      </c>
      <c r="G20" s="1132">
        <v>0</v>
      </c>
      <c r="H20" s="1132"/>
      <c r="I20" s="1132">
        <v>20</v>
      </c>
      <c r="J20" s="1132"/>
      <c r="K20" s="1132">
        <f t="shared" si="0"/>
        <v>20</v>
      </c>
      <c r="L20" s="1132"/>
      <c r="M20" s="1132">
        <v>20</v>
      </c>
      <c r="N20" s="1132"/>
      <c r="O20" s="1132">
        <f t="shared" si="1"/>
        <v>20</v>
      </c>
      <c r="P20" s="1154">
        <f t="shared" si="2"/>
        <v>8.5800000000000008E-3</v>
      </c>
      <c r="Q20" s="1154">
        <f t="shared" si="3"/>
        <v>8.5800000000000008E-3</v>
      </c>
      <c r="R20" s="1131" t="s">
        <v>105</v>
      </c>
      <c r="S20" s="1132"/>
      <c r="T20" s="1132"/>
      <c r="U20" s="1132">
        <v>20</v>
      </c>
      <c r="V20" s="1154">
        <f t="shared" si="4"/>
        <v>8.58</v>
      </c>
      <c r="W20" s="1132">
        <v>20</v>
      </c>
      <c r="X20" s="1154">
        <v>0.42899999999999999</v>
      </c>
      <c r="Y20" s="1132"/>
    </row>
    <row r="21" spans="1:25" s="1108" customFormat="1">
      <c r="A21" s="1136"/>
      <c r="B21" s="1136"/>
      <c r="C21" s="1137" t="s">
        <v>53</v>
      </c>
      <c r="D21" s="1136"/>
      <c r="E21" s="1136"/>
      <c r="F21" s="1136"/>
      <c r="G21" s="1136"/>
      <c r="H21" s="1136"/>
      <c r="I21" s="1136"/>
      <c r="J21" s="1136"/>
      <c r="K21" s="1136"/>
      <c r="L21" s="1136"/>
      <c r="M21" s="1136"/>
      <c r="N21" s="1136"/>
      <c r="O21" s="1136"/>
      <c r="P21" s="1155">
        <f>SUM(P15:P20)</f>
        <v>0.20960573412698411</v>
      </c>
      <c r="Q21" s="1155">
        <f>SUM(Q15:Q20)</f>
        <v>0.20110500000000001</v>
      </c>
      <c r="R21" s="1136"/>
      <c r="S21" s="1136"/>
      <c r="T21" s="1136"/>
      <c r="U21" s="1136"/>
      <c r="V21" s="1136"/>
      <c r="W21" s="1136"/>
      <c r="X21" s="1136"/>
      <c r="Y21" s="1136"/>
    </row>
  </sheetData>
  <mergeCells count="13">
    <mergeCell ref="W5:W9"/>
    <mergeCell ref="X3:X9"/>
    <mergeCell ref="Y3:Y9"/>
    <mergeCell ref="R3:R9"/>
    <mergeCell ref="S3:S9"/>
    <mergeCell ref="T5:T9"/>
    <mergeCell ref="U5:U9"/>
    <mergeCell ref="V5:V9"/>
    <mergeCell ref="A3:A9"/>
    <mergeCell ref="D3:D9"/>
    <mergeCell ref="E3:E9"/>
    <mergeCell ref="F3:F9"/>
    <mergeCell ref="G3:G9"/>
  </mergeCells>
  <printOptions horizontalCentered="1"/>
  <pageMargins left="0.31496062992125984" right="0.31496062992125984" top="1.1417322834645669" bottom="0.55118110236220474" header="0.31496062992125984" footer="0.31496062992125984"/>
  <pageSetup paperSize="9" scale="75" firstPageNumber="47" pageOrder="overThenDown" orientation="landscape" useFirstPageNumber="1" r:id="rId1"/>
  <headerFooter>
    <oddFooter>&amp;L&amp;A&amp;CСписък 2 излишни ОБВВПИ към 01.01.2023 г.&amp;R&amp;P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AO176"/>
  <sheetViews>
    <sheetView view="pageBreakPreview" topLeftCell="A145" zoomScale="70" zoomScaleNormal="120" workbookViewId="0">
      <selection activeCell="H159" sqref="H159"/>
    </sheetView>
  </sheetViews>
  <sheetFormatPr defaultColWidth="9.140625" defaultRowHeight="15"/>
  <cols>
    <col min="1" max="1" width="5.28515625" style="940" customWidth="1"/>
    <col min="2" max="2" width="15.7109375" style="941" customWidth="1"/>
    <col min="3" max="3" width="66" style="940" customWidth="1"/>
    <col min="4" max="6" width="7" style="940" customWidth="1"/>
    <col min="7" max="7" width="7.140625" style="940" customWidth="1"/>
    <col min="8" max="8" width="11.140625" style="940" customWidth="1"/>
    <col min="9" max="9" width="10.85546875" style="940" customWidth="1"/>
    <col min="10" max="10" width="13.42578125" style="940" customWidth="1"/>
    <col min="11" max="11" width="9.5703125" style="940" customWidth="1"/>
    <col min="12" max="12" width="11.5703125" style="940" customWidth="1"/>
    <col min="13" max="14" width="10.42578125" style="940" customWidth="1"/>
    <col min="15" max="15" width="9.140625" style="940" customWidth="1"/>
    <col min="16" max="16" width="12.7109375" style="940" customWidth="1"/>
    <col min="17" max="17" width="9.7109375" style="940" customWidth="1"/>
    <col min="18" max="18" width="12.85546875" style="940" customWidth="1"/>
    <col min="19" max="19" width="7.7109375" style="940" customWidth="1"/>
    <col min="20" max="20" width="5.85546875" style="940" customWidth="1"/>
    <col min="21" max="21" width="6.85546875" style="940" customWidth="1"/>
    <col min="22" max="22" width="8.28515625" style="940" customWidth="1"/>
    <col min="23" max="23" width="7.7109375" style="940" customWidth="1"/>
    <col min="24" max="24" width="10.140625" style="940" customWidth="1"/>
    <col min="25" max="25" width="10.42578125" style="940" customWidth="1"/>
    <col min="26" max="26" width="12.42578125" style="940" customWidth="1"/>
    <col min="27" max="27" width="7.7109375" style="940" customWidth="1"/>
    <col min="28" max="28" width="11.140625" style="940" customWidth="1"/>
    <col min="29" max="29" width="12.140625" style="940" customWidth="1"/>
    <col min="30" max="30" width="12.42578125" style="940" customWidth="1"/>
    <col min="31" max="31" width="10.140625" style="940" customWidth="1"/>
    <col min="32" max="32" width="14.5703125" style="940" customWidth="1"/>
    <col min="33" max="33" width="13.85546875" style="940" customWidth="1"/>
    <col min="34" max="34" width="12" style="940" customWidth="1"/>
    <col min="35" max="35" width="11.7109375" style="940" customWidth="1"/>
    <col min="36" max="37" width="6.5703125" style="940" customWidth="1"/>
    <col min="38" max="38" width="11.28515625" style="940" customWidth="1"/>
    <col min="39" max="39" width="13.42578125" style="940" customWidth="1"/>
    <col min="40" max="40" width="10.140625" style="940" customWidth="1"/>
    <col min="41" max="41" width="9.5703125" style="940" customWidth="1"/>
    <col min="42" max="16384" width="9.140625" style="940"/>
  </cols>
  <sheetData>
    <row r="1" spans="1:41" ht="15" customHeight="1">
      <c r="A1" s="1253" t="s">
        <v>2</v>
      </c>
      <c r="B1" s="1255" t="s">
        <v>3</v>
      </c>
      <c r="C1" s="376"/>
      <c r="D1" s="1258" t="s">
        <v>4</v>
      </c>
      <c r="E1" s="1260" t="s">
        <v>5</v>
      </c>
      <c r="F1" s="1262" t="s">
        <v>6</v>
      </c>
      <c r="G1" s="1264" t="s">
        <v>7</v>
      </c>
      <c r="H1" s="1272" t="s">
        <v>8</v>
      </c>
      <c r="I1" s="1273"/>
      <c r="J1" s="1273"/>
      <c r="K1" s="1274"/>
      <c r="L1" s="1281" t="s">
        <v>9</v>
      </c>
      <c r="M1" s="1281"/>
      <c r="N1" s="1281"/>
      <c r="O1" s="1281"/>
      <c r="P1" s="1281" t="s">
        <v>10</v>
      </c>
      <c r="Q1" s="1281"/>
      <c r="R1" s="1281"/>
      <c r="S1" s="1281"/>
      <c r="T1" s="1281" t="s">
        <v>11</v>
      </c>
      <c r="U1" s="1281"/>
      <c r="V1" s="1281"/>
      <c r="W1" s="1281"/>
      <c r="X1" s="1281" t="s">
        <v>12</v>
      </c>
      <c r="Y1" s="1281"/>
      <c r="Z1" s="1281"/>
      <c r="AA1" s="1281"/>
      <c r="AB1" s="1271" t="s">
        <v>13</v>
      </c>
      <c r="AC1" s="1271"/>
      <c r="AD1" s="1271"/>
      <c r="AE1" s="1271"/>
      <c r="AF1" s="1271"/>
      <c r="AG1" s="1271"/>
      <c r="AH1" s="1261" t="s">
        <v>14</v>
      </c>
      <c r="AI1" s="1261" t="s">
        <v>15</v>
      </c>
      <c r="AJ1" s="997" t="s">
        <v>16</v>
      </c>
      <c r="AK1" s="998"/>
      <c r="AL1" s="997" t="s">
        <v>17</v>
      </c>
      <c r="AM1" s="999"/>
      <c r="AN1" s="1286" t="s">
        <v>18</v>
      </c>
      <c r="AO1" s="1269" t="s">
        <v>19</v>
      </c>
    </row>
    <row r="2" spans="1:41" ht="15" customHeight="1">
      <c r="A2" s="1253"/>
      <c r="B2" s="1256"/>
      <c r="C2" s="377"/>
      <c r="D2" s="1258"/>
      <c r="E2" s="1260"/>
      <c r="F2" s="1262"/>
      <c r="G2" s="1264"/>
      <c r="H2" s="1275"/>
      <c r="I2" s="1276"/>
      <c r="J2" s="1276"/>
      <c r="K2" s="1277"/>
      <c r="L2" s="1281"/>
      <c r="M2" s="1281"/>
      <c r="N2" s="1281"/>
      <c r="O2" s="1281"/>
      <c r="P2" s="1281"/>
      <c r="Q2" s="1281"/>
      <c r="R2" s="1281"/>
      <c r="S2" s="1281"/>
      <c r="T2" s="1281"/>
      <c r="U2" s="1281"/>
      <c r="V2" s="1281"/>
      <c r="W2" s="1281"/>
      <c r="X2" s="1281"/>
      <c r="Y2" s="1281"/>
      <c r="Z2" s="1281"/>
      <c r="AA2" s="1281"/>
      <c r="AB2" s="1271"/>
      <c r="AC2" s="1271"/>
      <c r="AD2" s="1271"/>
      <c r="AE2" s="1271"/>
      <c r="AF2" s="1271"/>
      <c r="AG2" s="1271"/>
      <c r="AH2" s="1267"/>
      <c r="AI2" s="1267"/>
      <c r="AJ2" s="1000"/>
      <c r="AK2" s="1001"/>
      <c r="AL2" s="1000"/>
      <c r="AM2" s="1002"/>
      <c r="AN2" s="1287"/>
      <c r="AO2" s="1270"/>
    </row>
    <row r="3" spans="1:41" ht="15" customHeight="1">
      <c r="A3" s="1253"/>
      <c r="B3" s="1256"/>
      <c r="C3" s="377"/>
      <c r="D3" s="1258"/>
      <c r="E3" s="1260"/>
      <c r="F3" s="1262"/>
      <c r="G3" s="1264"/>
      <c r="H3" s="1278"/>
      <c r="I3" s="1279"/>
      <c r="J3" s="1279"/>
      <c r="K3" s="1280"/>
      <c r="L3" s="1281"/>
      <c r="M3" s="1281"/>
      <c r="N3" s="1281"/>
      <c r="O3" s="1281"/>
      <c r="P3" s="1281"/>
      <c r="Q3" s="1281"/>
      <c r="R3" s="1281"/>
      <c r="S3" s="1281"/>
      <c r="T3" s="1281"/>
      <c r="U3" s="1281"/>
      <c r="V3" s="1281"/>
      <c r="W3" s="1281"/>
      <c r="X3" s="1281"/>
      <c r="Y3" s="1281"/>
      <c r="Z3" s="1281"/>
      <c r="AA3" s="1281"/>
      <c r="AB3" s="1271"/>
      <c r="AC3" s="1271"/>
      <c r="AD3" s="1271"/>
      <c r="AE3" s="1271"/>
      <c r="AF3" s="1271"/>
      <c r="AG3" s="1271"/>
      <c r="AH3" s="1267"/>
      <c r="AI3" s="1267"/>
      <c r="AJ3" s="1003" t="s">
        <v>20</v>
      </c>
      <c r="AK3" s="1004"/>
      <c r="AL3" s="1003" t="s">
        <v>21</v>
      </c>
      <c r="AM3" s="1005"/>
      <c r="AN3" s="1287"/>
      <c r="AO3" s="1270"/>
    </row>
    <row r="4" spans="1:41" ht="46.5" customHeight="1">
      <c r="A4" s="1253"/>
      <c r="B4" s="1256"/>
      <c r="C4" s="377" t="s">
        <v>22</v>
      </c>
      <c r="D4" s="1258"/>
      <c r="E4" s="1260"/>
      <c r="F4" s="1262"/>
      <c r="G4" s="1264"/>
      <c r="H4" s="1268" t="s">
        <v>23</v>
      </c>
      <c r="I4" s="1268"/>
      <c r="J4" s="1268"/>
      <c r="K4" s="1268"/>
      <c r="L4" s="1268" t="s">
        <v>23</v>
      </c>
      <c r="M4" s="1268"/>
      <c r="N4" s="1268"/>
      <c r="O4" s="1268"/>
      <c r="P4" s="1268" t="s">
        <v>23</v>
      </c>
      <c r="Q4" s="1268"/>
      <c r="R4" s="1268"/>
      <c r="S4" s="1268"/>
      <c r="T4" s="1268" t="s">
        <v>23</v>
      </c>
      <c r="U4" s="1268"/>
      <c r="V4" s="1268"/>
      <c r="W4" s="1268"/>
      <c r="X4" s="1268" t="s">
        <v>23</v>
      </c>
      <c r="Y4" s="1268"/>
      <c r="Z4" s="1268"/>
      <c r="AA4" s="1268"/>
      <c r="AB4" s="1268" t="s">
        <v>23</v>
      </c>
      <c r="AC4" s="1268"/>
      <c r="AD4" s="1268"/>
      <c r="AE4" s="1268"/>
      <c r="AF4" s="1266" t="s">
        <v>24</v>
      </c>
      <c r="AG4" s="1266" t="s">
        <v>25</v>
      </c>
      <c r="AH4" s="1267"/>
      <c r="AI4" s="1267"/>
      <c r="AJ4" s="1269" t="s">
        <v>26</v>
      </c>
      <c r="AK4" s="1282" t="s">
        <v>27</v>
      </c>
      <c r="AL4" s="1284" t="s">
        <v>28</v>
      </c>
      <c r="AM4" s="1269" t="s">
        <v>29</v>
      </c>
      <c r="AN4" s="1287"/>
      <c r="AO4" s="1270"/>
    </row>
    <row r="5" spans="1:41" ht="43.5" customHeight="1">
      <c r="A5" s="1254"/>
      <c r="B5" s="1257"/>
      <c r="C5" s="377"/>
      <c r="D5" s="1259"/>
      <c r="E5" s="1261"/>
      <c r="F5" s="1263"/>
      <c r="G5" s="1265"/>
      <c r="H5" s="379" t="s">
        <v>30</v>
      </c>
      <c r="I5" s="410" t="s">
        <v>31</v>
      </c>
      <c r="J5" s="411" t="s">
        <v>32</v>
      </c>
      <c r="K5" s="976" t="s">
        <v>33</v>
      </c>
      <c r="L5" s="977" t="s">
        <v>30</v>
      </c>
      <c r="M5" s="977" t="s">
        <v>31</v>
      </c>
      <c r="N5" s="977" t="s">
        <v>32</v>
      </c>
      <c r="O5" s="978" t="s">
        <v>33</v>
      </c>
      <c r="P5" s="977" t="s">
        <v>30</v>
      </c>
      <c r="Q5" s="977" t="s">
        <v>31</v>
      </c>
      <c r="R5" s="977" t="s">
        <v>32</v>
      </c>
      <c r="S5" s="978" t="s">
        <v>33</v>
      </c>
      <c r="T5" s="977" t="s">
        <v>30</v>
      </c>
      <c r="U5" s="977" t="s">
        <v>31</v>
      </c>
      <c r="V5" s="977" t="s">
        <v>32</v>
      </c>
      <c r="W5" s="978" t="s">
        <v>33</v>
      </c>
      <c r="X5" s="977" t="s">
        <v>30</v>
      </c>
      <c r="Y5" s="977" t="s">
        <v>31</v>
      </c>
      <c r="Z5" s="977" t="s">
        <v>32</v>
      </c>
      <c r="AA5" s="978" t="s">
        <v>33</v>
      </c>
      <c r="AB5" s="977" t="s">
        <v>30</v>
      </c>
      <c r="AC5" s="977" t="s">
        <v>31</v>
      </c>
      <c r="AD5" s="977" t="s">
        <v>32</v>
      </c>
      <c r="AE5" s="978" t="s">
        <v>33</v>
      </c>
      <c r="AF5" s="1266"/>
      <c r="AG5" s="1266"/>
      <c r="AH5" s="1267"/>
      <c r="AI5" s="1267"/>
      <c r="AJ5" s="1270"/>
      <c r="AK5" s="1283"/>
      <c r="AL5" s="1285"/>
      <c r="AM5" s="1270"/>
      <c r="AN5" s="1287"/>
      <c r="AO5" s="1270"/>
    </row>
    <row r="6" spans="1:41" s="928" customFormat="1" ht="15" customHeight="1">
      <c r="A6" s="944"/>
      <c r="B6" s="945"/>
      <c r="C6" s="21" t="s">
        <v>114</v>
      </c>
      <c r="D6" s="944"/>
      <c r="E6" s="944"/>
      <c r="F6" s="944"/>
      <c r="G6" s="944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985"/>
      <c r="AC6" s="985"/>
      <c r="AD6" s="985"/>
      <c r="AE6" s="985"/>
      <c r="AF6" s="986"/>
      <c r="AG6" s="1006"/>
      <c r="AH6" s="944"/>
      <c r="AI6" s="944"/>
      <c r="AJ6" s="1007"/>
      <c r="AK6" s="1008"/>
      <c r="AL6" s="1009"/>
      <c r="AM6" s="1007"/>
      <c r="AN6" s="1010"/>
      <c r="AO6" s="1039"/>
    </row>
    <row r="7" spans="1:41" s="928" customFormat="1" ht="15" customHeight="1">
      <c r="A7" s="944"/>
      <c r="B7" s="945"/>
      <c r="C7" s="947" t="s">
        <v>36</v>
      </c>
      <c r="D7" s="944"/>
      <c r="E7" s="944"/>
      <c r="F7" s="944"/>
      <c r="G7" s="944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6"/>
      <c r="Z7" s="946"/>
      <c r="AA7" s="946"/>
      <c r="AB7" s="985"/>
      <c r="AC7" s="985"/>
      <c r="AD7" s="985"/>
      <c r="AE7" s="985"/>
      <c r="AF7" s="986"/>
      <c r="AG7" s="1006"/>
      <c r="AH7" s="944"/>
      <c r="AI7" s="944"/>
      <c r="AJ7" s="1007"/>
      <c r="AK7" s="1008"/>
      <c r="AL7" s="1009"/>
      <c r="AM7" s="1007"/>
      <c r="AN7" s="1010"/>
      <c r="AO7" s="1039"/>
    </row>
    <row r="8" spans="1:41" s="929" customFormat="1" ht="15" customHeight="1">
      <c r="A8" s="948"/>
      <c r="B8" s="949"/>
      <c r="C8" s="950" t="s">
        <v>37</v>
      </c>
      <c r="D8" s="948"/>
      <c r="E8" s="948"/>
      <c r="F8" s="948"/>
      <c r="G8" s="948"/>
      <c r="H8" s="951"/>
      <c r="I8" s="951"/>
      <c r="J8" s="951"/>
      <c r="K8" s="951"/>
      <c r="L8" s="951"/>
      <c r="M8" s="951"/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1"/>
      <c r="Y8" s="951"/>
      <c r="Z8" s="951"/>
      <c r="AA8" s="951"/>
      <c r="AB8" s="987"/>
      <c r="AC8" s="987"/>
      <c r="AD8" s="987"/>
      <c r="AE8" s="987"/>
      <c r="AF8" s="988"/>
      <c r="AG8" s="1011"/>
      <c r="AH8" s="948"/>
      <c r="AI8" s="948"/>
      <c r="AJ8" s="1012"/>
      <c r="AK8" s="1013"/>
      <c r="AL8" s="1014"/>
      <c r="AM8" s="1012"/>
      <c r="AN8" s="1015"/>
      <c r="AO8" s="1040"/>
    </row>
    <row r="9" spans="1:41" s="930" customFormat="1" ht="15.75">
      <c r="A9" s="952"/>
      <c r="B9" s="953"/>
      <c r="C9" s="954" t="s">
        <v>115</v>
      </c>
      <c r="D9" s="952"/>
      <c r="E9" s="952"/>
      <c r="F9" s="952"/>
      <c r="G9" s="952"/>
      <c r="H9" s="955"/>
      <c r="I9" s="955"/>
      <c r="J9" s="955"/>
      <c r="K9" s="955"/>
      <c r="L9" s="955"/>
      <c r="M9" s="955"/>
      <c r="N9" s="955"/>
      <c r="O9" s="955"/>
      <c r="P9" s="955"/>
      <c r="Q9" s="955"/>
      <c r="R9" s="955"/>
      <c r="S9" s="955"/>
      <c r="T9" s="955"/>
      <c r="U9" s="955"/>
      <c r="V9" s="955"/>
      <c r="W9" s="955"/>
      <c r="X9" s="955"/>
      <c r="Y9" s="955"/>
      <c r="Z9" s="955"/>
      <c r="AA9" s="955"/>
      <c r="AB9" s="989"/>
      <c r="AC9" s="989"/>
      <c r="AD9" s="989"/>
      <c r="AE9" s="989"/>
      <c r="AF9" s="990"/>
      <c r="AG9" s="1016"/>
      <c r="AH9" s="952"/>
      <c r="AI9" s="952"/>
      <c r="AJ9" s="1017"/>
      <c r="AK9" s="1018"/>
      <c r="AL9" s="1019"/>
      <c r="AM9" s="1017"/>
      <c r="AN9" s="1020"/>
      <c r="AO9" s="1041"/>
    </row>
    <row r="10" spans="1:41" s="930" customFormat="1">
      <c r="A10" s="952"/>
      <c r="B10" s="953"/>
      <c r="C10" s="956" t="s">
        <v>116</v>
      </c>
      <c r="D10" s="952"/>
      <c r="E10" s="952"/>
      <c r="F10" s="952"/>
      <c r="G10" s="952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5"/>
      <c r="V10" s="955"/>
      <c r="W10" s="955"/>
      <c r="X10" s="955"/>
      <c r="Y10" s="955"/>
      <c r="Z10" s="955"/>
      <c r="AA10" s="955"/>
      <c r="AB10" s="989"/>
      <c r="AC10" s="989"/>
      <c r="AD10" s="989"/>
      <c r="AE10" s="989"/>
      <c r="AF10" s="990"/>
      <c r="AG10" s="1016"/>
      <c r="AH10" s="952"/>
      <c r="AI10" s="952"/>
      <c r="AJ10" s="1017"/>
      <c r="AK10" s="1018"/>
      <c r="AL10" s="1019"/>
      <c r="AM10" s="1017"/>
      <c r="AN10" s="1020"/>
      <c r="AO10" s="1041"/>
    </row>
    <row r="11" spans="1:41" s="931" customFormat="1">
      <c r="A11" s="713">
        <f>A9+1</f>
        <v>1</v>
      </c>
      <c r="B11" s="957" t="s">
        <v>117</v>
      </c>
      <c r="C11" s="958" t="s">
        <v>118</v>
      </c>
      <c r="D11" s="959" t="s">
        <v>41</v>
      </c>
      <c r="E11" s="960" t="s">
        <v>119</v>
      </c>
      <c r="F11" s="960" t="s">
        <v>120</v>
      </c>
      <c r="G11" s="960" t="s">
        <v>121</v>
      </c>
      <c r="H11" s="961"/>
      <c r="I11" s="961"/>
      <c r="J11" s="961">
        <v>137</v>
      </c>
      <c r="K11" s="744">
        <f t="shared" ref="K11:K24" si="0">SUM(H11+I11+J11)</f>
        <v>137</v>
      </c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744">
        <f t="shared" ref="AB11:AD76" si="1">H11+L11+P11+T11+X11</f>
        <v>0</v>
      </c>
      <c r="AC11" s="744">
        <f t="shared" ref="AC11:AC13" si="2">I11+M11+Q11+U11+Y11</f>
        <v>0</v>
      </c>
      <c r="AD11" s="744">
        <f t="shared" si="1"/>
        <v>137</v>
      </c>
      <c r="AE11" s="744">
        <f t="shared" ref="AE11:AE33" si="3">AB11+AC11+AD11</f>
        <v>137</v>
      </c>
      <c r="AF11" s="991">
        <f>((AE11/AM11)*AL11)/1000</f>
        <v>1.3699999999999999E-2</v>
      </c>
      <c r="AG11" s="991">
        <f>(AE11*AN11)/1000</f>
        <v>5.8909999999999995E-3</v>
      </c>
      <c r="AH11" s="713"/>
      <c r="AI11" s="713"/>
      <c r="AJ11" s="1021"/>
      <c r="AK11" s="1022"/>
      <c r="AL11" s="1023">
        <v>24</v>
      </c>
      <c r="AM11" s="1023">
        <v>240</v>
      </c>
      <c r="AN11" s="979">
        <v>4.2999999999999997E-2</v>
      </c>
      <c r="AO11" s="795"/>
    </row>
    <row r="12" spans="1:41" s="932" customFormat="1">
      <c r="A12" s="962"/>
      <c r="B12" s="963"/>
      <c r="C12" s="962" t="s">
        <v>53</v>
      </c>
      <c r="D12" s="964"/>
      <c r="E12" s="964"/>
      <c r="F12" s="964"/>
      <c r="G12" s="964"/>
      <c r="H12" s="965"/>
      <c r="I12" s="965"/>
      <c r="J12" s="965">
        <f>SUM(J11)</f>
        <v>137</v>
      </c>
      <c r="K12" s="965">
        <f>SUM(K11)</f>
        <v>137</v>
      </c>
      <c r="L12" s="965"/>
      <c r="M12" s="965"/>
      <c r="N12" s="965"/>
      <c r="O12" s="965"/>
      <c r="P12" s="965"/>
      <c r="Q12" s="965"/>
      <c r="R12" s="965"/>
      <c r="S12" s="965"/>
      <c r="T12" s="965"/>
      <c r="U12" s="965"/>
      <c r="V12" s="965"/>
      <c r="W12" s="965"/>
      <c r="X12" s="965"/>
      <c r="Y12" s="965"/>
      <c r="Z12" s="965"/>
      <c r="AA12" s="965"/>
      <c r="AB12" s="992">
        <f t="shared" si="1"/>
        <v>0</v>
      </c>
      <c r="AC12" s="992">
        <f t="shared" si="2"/>
        <v>0</v>
      </c>
      <c r="AD12" s="992">
        <f t="shared" si="1"/>
        <v>137</v>
      </c>
      <c r="AE12" s="992">
        <f t="shared" si="3"/>
        <v>137</v>
      </c>
      <c r="AF12" s="993">
        <f>SUM(AF11)</f>
        <v>1.3699999999999999E-2</v>
      </c>
      <c r="AG12" s="993">
        <f>SUM(AG11)</f>
        <v>5.8909999999999995E-3</v>
      </c>
      <c r="AH12" s="1024"/>
      <c r="AI12" s="1024"/>
      <c r="AJ12" s="1025"/>
      <c r="AK12" s="1026"/>
      <c r="AL12" s="1027"/>
      <c r="AM12" s="1025"/>
      <c r="AN12" s="1028"/>
      <c r="AO12" s="1042"/>
    </row>
    <row r="13" spans="1:41" s="933" customFormat="1" ht="17.45" customHeight="1">
      <c r="A13" s="966">
        <v>1</v>
      </c>
      <c r="B13" s="967" t="s">
        <v>122</v>
      </c>
      <c r="C13" s="968" t="s">
        <v>123</v>
      </c>
      <c r="D13" s="969" t="s">
        <v>41</v>
      </c>
      <c r="E13" s="970" t="s">
        <v>124</v>
      </c>
      <c r="F13" s="970" t="s">
        <v>125</v>
      </c>
      <c r="G13" s="970" t="s">
        <v>126</v>
      </c>
      <c r="H13" s="745"/>
      <c r="I13" s="745"/>
      <c r="J13" s="744">
        <v>440</v>
      </c>
      <c r="K13" s="744">
        <f t="shared" si="0"/>
        <v>440</v>
      </c>
      <c r="L13" s="979"/>
      <c r="M13" s="980"/>
      <c r="N13" s="981"/>
      <c r="O13" s="981"/>
      <c r="P13" s="981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81"/>
      <c r="AB13" s="989">
        <f t="shared" si="1"/>
        <v>0</v>
      </c>
      <c r="AC13" s="989">
        <f t="shared" si="2"/>
        <v>0</v>
      </c>
      <c r="AD13" s="989">
        <f t="shared" si="1"/>
        <v>440</v>
      </c>
      <c r="AE13" s="989">
        <f t="shared" si="3"/>
        <v>440</v>
      </c>
      <c r="AF13" s="991">
        <f t="shared" ref="AF13:AF32" si="4">((AE13/AM13)*AL13)/1000</f>
        <v>1.4E-2</v>
      </c>
      <c r="AG13" s="991">
        <f t="shared" ref="AG13:AG32" si="5">(AE13*AN13)/1000</f>
        <v>9.9439999999999997E-3</v>
      </c>
      <c r="AH13" s="1029"/>
      <c r="AI13" s="1030"/>
      <c r="AJ13" s="1031"/>
      <c r="AK13" s="1032"/>
      <c r="AL13" s="966">
        <v>28</v>
      </c>
      <c r="AM13" s="966">
        <v>880</v>
      </c>
      <c r="AN13" s="1033">
        <v>2.2599999999999999E-2</v>
      </c>
      <c r="AO13" s="1043"/>
    </row>
    <row r="14" spans="1:41" s="933" customFormat="1" ht="17.45" customHeight="1">
      <c r="A14" s="966">
        <v>2</v>
      </c>
      <c r="B14" s="967" t="s">
        <v>122</v>
      </c>
      <c r="C14" s="968" t="s">
        <v>123</v>
      </c>
      <c r="D14" s="969" t="s">
        <v>41</v>
      </c>
      <c r="E14" s="970" t="s">
        <v>127</v>
      </c>
      <c r="F14" s="970" t="s">
        <v>125</v>
      </c>
      <c r="G14" s="970" t="s">
        <v>126</v>
      </c>
      <c r="H14" s="745"/>
      <c r="I14" s="745"/>
      <c r="J14" s="744">
        <v>960</v>
      </c>
      <c r="K14" s="744">
        <f t="shared" si="0"/>
        <v>960</v>
      </c>
      <c r="L14" s="979"/>
      <c r="M14" s="980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9">
        <f t="shared" si="1"/>
        <v>0</v>
      </c>
      <c r="AC14" s="989">
        <f t="shared" si="1"/>
        <v>0</v>
      </c>
      <c r="AD14" s="989">
        <f t="shared" si="1"/>
        <v>960</v>
      </c>
      <c r="AE14" s="989">
        <f t="shared" si="3"/>
        <v>960</v>
      </c>
      <c r="AF14" s="991">
        <f t="shared" si="4"/>
        <v>3.0545454545454542E-2</v>
      </c>
      <c r="AG14" s="991">
        <f t="shared" si="5"/>
        <v>2.1695999999999997E-2</v>
      </c>
      <c r="AH14" s="1029"/>
      <c r="AI14" s="1030"/>
      <c r="AJ14" s="1031"/>
      <c r="AK14" s="1032"/>
      <c r="AL14" s="966">
        <v>28</v>
      </c>
      <c r="AM14" s="966">
        <v>880</v>
      </c>
      <c r="AN14" s="1033">
        <v>2.2599999999999999E-2</v>
      </c>
      <c r="AO14" s="1043"/>
    </row>
    <row r="15" spans="1:41" s="933" customFormat="1" ht="17.45" customHeight="1">
      <c r="A15" s="966">
        <v>3</v>
      </c>
      <c r="B15" s="967" t="s">
        <v>122</v>
      </c>
      <c r="C15" s="968" t="s">
        <v>123</v>
      </c>
      <c r="D15" s="969" t="s">
        <v>41</v>
      </c>
      <c r="E15" s="970" t="s">
        <v>128</v>
      </c>
      <c r="F15" s="970" t="s">
        <v>125</v>
      </c>
      <c r="G15" s="970" t="s">
        <v>126</v>
      </c>
      <c r="H15" s="745"/>
      <c r="I15" s="745"/>
      <c r="J15" s="744">
        <v>960</v>
      </c>
      <c r="K15" s="744">
        <f t="shared" si="0"/>
        <v>960</v>
      </c>
      <c r="L15" s="979"/>
      <c r="M15" s="980"/>
      <c r="N15" s="981"/>
      <c r="O15" s="981"/>
      <c r="P15" s="981"/>
      <c r="Q15" s="981"/>
      <c r="R15" s="981"/>
      <c r="S15" s="981"/>
      <c r="T15" s="981"/>
      <c r="U15" s="981"/>
      <c r="V15" s="981"/>
      <c r="W15" s="981"/>
      <c r="X15" s="981"/>
      <c r="Y15" s="981"/>
      <c r="Z15" s="981"/>
      <c r="AA15" s="981"/>
      <c r="AB15" s="989">
        <f t="shared" si="1"/>
        <v>0</v>
      </c>
      <c r="AC15" s="989">
        <f t="shared" si="1"/>
        <v>0</v>
      </c>
      <c r="AD15" s="989">
        <f t="shared" si="1"/>
        <v>960</v>
      </c>
      <c r="AE15" s="989">
        <f t="shared" si="3"/>
        <v>960</v>
      </c>
      <c r="AF15" s="991">
        <f t="shared" si="4"/>
        <v>3.0545454545454542E-2</v>
      </c>
      <c r="AG15" s="991">
        <f t="shared" si="5"/>
        <v>2.1695999999999997E-2</v>
      </c>
      <c r="AH15" s="1029"/>
      <c r="AI15" s="1030"/>
      <c r="AJ15" s="1031"/>
      <c r="AK15" s="1032"/>
      <c r="AL15" s="966">
        <v>28</v>
      </c>
      <c r="AM15" s="966">
        <v>880</v>
      </c>
      <c r="AN15" s="1033">
        <v>2.2599999999999999E-2</v>
      </c>
      <c r="AO15" s="1043"/>
    </row>
    <row r="16" spans="1:41" s="933" customFormat="1" ht="17.45" customHeight="1">
      <c r="A16" s="966">
        <v>4</v>
      </c>
      <c r="B16" s="967" t="s">
        <v>122</v>
      </c>
      <c r="C16" s="968" t="s">
        <v>123</v>
      </c>
      <c r="D16" s="969" t="s">
        <v>41</v>
      </c>
      <c r="E16" s="970" t="s">
        <v>129</v>
      </c>
      <c r="F16" s="970" t="s">
        <v>130</v>
      </c>
      <c r="G16" s="970" t="s">
        <v>126</v>
      </c>
      <c r="H16" s="745"/>
      <c r="I16" s="745"/>
      <c r="J16" s="744">
        <v>1890</v>
      </c>
      <c r="K16" s="744">
        <f t="shared" si="0"/>
        <v>1890</v>
      </c>
      <c r="L16" s="979"/>
      <c r="M16" s="980"/>
      <c r="N16" s="981"/>
      <c r="O16" s="981"/>
      <c r="P16" s="981"/>
      <c r="Q16" s="981"/>
      <c r="R16" s="981"/>
      <c r="S16" s="981"/>
      <c r="T16" s="981"/>
      <c r="U16" s="981"/>
      <c r="V16" s="981"/>
      <c r="W16" s="981"/>
      <c r="X16" s="981"/>
      <c r="Y16" s="981"/>
      <c r="Z16" s="981"/>
      <c r="AA16" s="981"/>
      <c r="AB16" s="989">
        <f t="shared" si="1"/>
        <v>0</v>
      </c>
      <c r="AC16" s="989">
        <f t="shared" si="1"/>
        <v>0</v>
      </c>
      <c r="AD16" s="989">
        <f t="shared" si="1"/>
        <v>1890</v>
      </c>
      <c r="AE16" s="989">
        <f t="shared" si="3"/>
        <v>1890</v>
      </c>
      <c r="AF16" s="991">
        <f t="shared" si="4"/>
        <v>6.0136363636363641E-2</v>
      </c>
      <c r="AG16" s="991">
        <f t="shared" si="5"/>
        <v>4.2714000000000002E-2</v>
      </c>
      <c r="AH16" s="1029"/>
      <c r="AI16" s="1030"/>
      <c r="AJ16" s="1031"/>
      <c r="AK16" s="1032"/>
      <c r="AL16" s="966">
        <v>28</v>
      </c>
      <c r="AM16" s="966">
        <v>880</v>
      </c>
      <c r="AN16" s="1033">
        <v>2.2599999999999999E-2</v>
      </c>
      <c r="AO16" s="1043"/>
    </row>
    <row r="17" spans="1:41" s="933" customFormat="1" ht="17.45" customHeight="1">
      <c r="A17" s="966">
        <v>5</v>
      </c>
      <c r="B17" s="967" t="s">
        <v>122</v>
      </c>
      <c r="C17" s="968" t="s">
        <v>123</v>
      </c>
      <c r="D17" s="969" t="s">
        <v>41</v>
      </c>
      <c r="E17" s="970" t="s">
        <v>131</v>
      </c>
      <c r="F17" s="970" t="s">
        <v>130</v>
      </c>
      <c r="G17" s="970" t="s">
        <v>126</v>
      </c>
      <c r="H17" s="745"/>
      <c r="I17" s="745"/>
      <c r="J17" s="744">
        <v>132920</v>
      </c>
      <c r="K17" s="744">
        <f t="shared" si="0"/>
        <v>132920</v>
      </c>
      <c r="L17" s="979"/>
      <c r="M17" s="980"/>
      <c r="N17" s="981"/>
      <c r="O17" s="981"/>
      <c r="P17" s="981"/>
      <c r="Q17" s="981"/>
      <c r="R17" s="981"/>
      <c r="S17" s="981"/>
      <c r="T17" s="981"/>
      <c r="U17" s="981"/>
      <c r="V17" s="981"/>
      <c r="W17" s="981"/>
      <c r="X17" s="981"/>
      <c r="Y17" s="981"/>
      <c r="Z17" s="981"/>
      <c r="AA17" s="981"/>
      <c r="AB17" s="989">
        <f t="shared" si="1"/>
        <v>0</v>
      </c>
      <c r="AC17" s="989">
        <f t="shared" si="1"/>
        <v>0</v>
      </c>
      <c r="AD17" s="989">
        <f t="shared" si="1"/>
        <v>132920</v>
      </c>
      <c r="AE17" s="989">
        <f t="shared" si="3"/>
        <v>132920</v>
      </c>
      <c r="AF17" s="991">
        <f t="shared" si="4"/>
        <v>4.2292727272727273</v>
      </c>
      <c r="AG17" s="991">
        <f t="shared" si="5"/>
        <v>3.0039919999999998</v>
      </c>
      <c r="AH17" s="1029"/>
      <c r="AI17" s="1030"/>
      <c r="AJ17" s="1031"/>
      <c r="AK17" s="1032"/>
      <c r="AL17" s="966">
        <v>28</v>
      </c>
      <c r="AM17" s="966">
        <v>880</v>
      </c>
      <c r="AN17" s="1033">
        <v>2.2599999999999999E-2</v>
      </c>
      <c r="AO17" s="1043"/>
    </row>
    <row r="18" spans="1:41" s="933" customFormat="1" ht="17.45" customHeight="1">
      <c r="A18" s="966">
        <v>6</v>
      </c>
      <c r="B18" s="967" t="s">
        <v>122</v>
      </c>
      <c r="C18" s="968" t="s">
        <v>123</v>
      </c>
      <c r="D18" s="969" t="s">
        <v>41</v>
      </c>
      <c r="E18" s="970" t="s">
        <v>132</v>
      </c>
      <c r="F18" s="970" t="s">
        <v>130</v>
      </c>
      <c r="G18" s="970" t="s">
        <v>133</v>
      </c>
      <c r="H18" s="745"/>
      <c r="I18" s="745"/>
      <c r="J18" s="744">
        <v>1040</v>
      </c>
      <c r="K18" s="744">
        <f t="shared" si="0"/>
        <v>1040</v>
      </c>
      <c r="L18" s="979"/>
      <c r="M18" s="980"/>
      <c r="N18" s="981"/>
      <c r="O18" s="981"/>
      <c r="P18" s="981"/>
      <c r="Q18" s="981"/>
      <c r="R18" s="981"/>
      <c r="S18" s="981"/>
      <c r="T18" s="981"/>
      <c r="U18" s="981"/>
      <c r="V18" s="981"/>
      <c r="W18" s="981"/>
      <c r="X18" s="981"/>
      <c r="Y18" s="981"/>
      <c r="Z18" s="981"/>
      <c r="AA18" s="981"/>
      <c r="AB18" s="989">
        <f t="shared" si="1"/>
        <v>0</v>
      </c>
      <c r="AC18" s="989">
        <f t="shared" si="1"/>
        <v>0</v>
      </c>
      <c r="AD18" s="989">
        <f t="shared" si="1"/>
        <v>1040</v>
      </c>
      <c r="AE18" s="989">
        <f t="shared" si="3"/>
        <v>1040</v>
      </c>
      <c r="AF18" s="991">
        <f t="shared" si="4"/>
        <v>3.3090909090909094E-2</v>
      </c>
      <c r="AG18" s="991">
        <f t="shared" si="5"/>
        <v>2.3503999999999997E-2</v>
      </c>
      <c r="AH18" s="1029"/>
      <c r="AI18" s="1030"/>
      <c r="AJ18" s="1031"/>
      <c r="AK18" s="1032"/>
      <c r="AL18" s="966">
        <v>28</v>
      </c>
      <c r="AM18" s="966">
        <v>880</v>
      </c>
      <c r="AN18" s="1033">
        <v>2.2599999999999999E-2</v>
      </c>
      <c r="AO18" s="1043"/>
    </row>
    <row r="19" spans="1:41" s="933" customFormat="1" ht="17.45" customHeight="1">
      <c r="A19" s="966">
        <v>7</v>
      </c>
      <c r="B19" s="967" t="s">
        <v>122</v>
      </c>
      <c r="C19" s="968" t="s">
        <v>123</v>
      </c>
      <c r="D19" s="969" t="s">
        <v>41</v>
      </c>
      <c r="E19" s="970" t="s">
        <v>132</v>
      </c>
      <c r="F19" s="970" t="s">
        <v>125</v>
      </c>
      <c r="G19" s="970" t="s">
        <v>126</v>
      </c>
      <c r="H19" s="745"/>
      <c r="I19" s="745"/>
      <c r="J19" s="744">
        <v>616</v>
      </c>
      <c r="K19" s="744">
        <f t="shared" si="0"/>
        <v>616</v>
      </c>
      <c r="L19" s="979"/>
      <c r="M19" s="980"/>
      <c r="N19" s="981"/>
      <c r="O19" s="981"/>
      <c r="P19" s="981"/>
      <c r="Q19" s="981"/>
      <c r="R19" s="981"/>
      <c r="S19" s="981"/>
      <c r="T19" s="981"/>
      <c r="U19" s="981"/>
      <c r="V19" s="981"/>
      <c r="W19" s="981"/>
      <c r="X19" s="981"/>
      <c r="Y19" s="981"/>
      <c r="Z19" s="981"/>
      <c r="AA19" s="981"/>
      <c r="AB19" s="989">
        <f t="shared" si="1"/>
        <v>0</v>
      </c>
      <c r="AC19" s="989">
        <f t="shared" si="1"/>
        <v>0</v>
      </c>
      <c r="AD19" s="989">
        <f t="shared" si="1"/>
        <v>616</v>
      </c>
      <c r="AE19" s="989">
        <f t="shared" si="3"/>
        <v>616</v>
      </c>
      <c r="AF19" s="991">
        <f t="shared" si="4"/>
        <v>1.9599999999999999E-2</v>
      </c>
      <c r="AG19" s="991">
        <f t="shared" si="5"/>
        <v>1.3921599999999999E-2</v>
      </c>
      <c r="AH19" s="1029"/>
      <c r="AI19" s="1030"/>
      <c r="AJ19" s="1031"/>
      <c r="AK19" s="1032"/>
      <c r="AL19" s="966">
        <v>28</v>
      </c>
      <c r="AM19" s="966">
        <v>880</v>
      </c>
      <c r="AN19" s="1033">
        <v>2.2599999999999999E-2</v>
      </c>
      <c r="AO19" s="1043"/>
    </row>
    <row r="20" spans="1:41" s="933" customFormat="1" ht="17.45" customHeight="1">
      <c r="A20" s="966">
        <v>8</v>
      </c>
      <c r="B20" s="967" t="s">
        <v>122</v>
      </c>
      <c r="C20" s="968" t="s">
        <v>123</v>
      </c>
      <c r="D20" s="969" t="s">
        <v>41</v>
      </c>
      <c r="E20" s="966" t="s">
        <v>132</v>
      </c>
      <c r="F20" s="966" t="s">
        <v>132</v>
      </c>
      <c r="G20" s="966" t="s">
        <v>132</v>
      </c>
      <c r="H20" s="745"/>
      <c r="I20" s="745"/>
      <c r="J20" s="744">
        <v>1280</v>
      </c>
      <c r="K20" s="744">
        <f t="shared" si="0"/>
        <v>1280</v>
      </c>
      <c r="L20" s="979"/>
      <c r="M20" s="980"/>
      <c r="N20" s="981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1"/>
      <c r="Z20" s="981"/>
      <c r="AA20" s="981"/>
      <c r="AB20" s="989">
        <f t="shared" si="1"/>
        <v>0</v>
      </c>
      <c r="AC20" s="989">
        <f t="shared" si="1"/>
        <v>0</v>
      </c>
      <c r="AD20" s="989">
        <f t="shared" si="1"/>
        <v>1280</v>
      </c>
      <c r="AE20" s="989">
        <f t="shared" si="3"/>
        <v>1280</v>
      </c>
      <c r="AF20" s="991">
        <f t="shared" si="4"/>
        <v>4.072727272727273E-2</v>
      </c>
      <c r="AG20" s="991">
        <f t="shared" si="5"/>
        <v>2.8927999999999999E-2</v>
      </c>
      <c r="AH20" s="1029"/>
      <c r="AI20" s="1030"/>
      <c r="AJ20" s="1031"/>
      <c r="AK20" s="1032"/>
      <c r="AL20" s="966">
        <v>28</v>
      </c>
      <c r="AM20" s="966">
        <v>880</v>
      </c>
      <c r="AN20" s="1033">
        <v>2.2599999999999999E-2</v>
      </c>
      <c r="AO20" s="1043"/>
    </row>
    <row r="21" spans="1:41" s="933" customFormat="1" ht="17.45" customHeight="1">
      <c r="A21" s="966">
        <v>9</v>
      </c>
      <c r="B21" s="967" t="s">
        <v>122</v>
      </c>
      <c r="C21" s="968" t="s">
        <v>123</v>
      </c>
      <c r="D21" s="969" t="s">
        <v>41</v>
      </c>
      <c r="E21" s="970" t="s">
        <v>134</v>
      </c>
      <c r="F21" s="970" t="s">
        <v>130</v>
      </c>
      <c r="G21" s="970" t="s">
        <v>126</v>
      </c>
      <c r="H21" s="745"/>
      <c r="I21" s="745"/>
      <c r="J21" s="744">
        <v>70165</v>
      </c>
      <c r="K21" s="744">
        <f t="shared" si="0"/>
        <v>70165</v>
      </c>
      <c r="L21" s="979"/>
      <c r="M21" s="980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1"/>
      <c r="Z21" s="981"/>
      <c r="AA21" s="981"/>
      <c r="AB21" s="989">
        <f t="shared" si="1"/>
        <v>0</v>
      </c>
      <c r="AC21" s="989">
        <f t="shared" si="1"/>
        <v>0</v>
      </c>
      <c r="AD21" s="989">
        <f t="shared" si="1"/>
        <v>70165</v>
      </c>
      <c r="AE21" s="989">
        <f t="shared" si="3"/>
        <v>70165</v>
      </c>
      <c r="AF21" s="991">
        <f t="shared" si="4"/>
        <v>2.2325227272727273</v>
      </c>
      <c r="AG21" s="991">
        <f t="shared" si="5"/>
        <v>1.5857289999999997</v>
      </c>
      <c r="AH21" s="1029"/>
      <c r="AI21" s="1030"/>
      <c r="AJ21" s="1031"/>
      <c r="AK21" s="1032"/>
      <c r="AL21" s="966">
        <v>28</v>
      </c>
      <c r="AM21" s="966">
        <v>880</v>
      </c>
      <c r="AN21" s="1033">
        <v>2.2599999999999999E-2</v>
      </c>
      <c r="AO21" s="1043"/>
    </row>
    <row r="22" spans="1:41" s="933" customFormat="1" ht="17.45" customHeight="1">
      <c r="A22" s="966">
        <v>10</v>
      </c>
      <c r="B22" s="967" t="s">
        <v>122</v>
      </c>
      <c r="C22" s="968" t="s">
        <v>123</v>
      </c>
      <c r="D22" s="969" t="s">
        <v>41</v>
      </c>
      <c r="E22" s="970" t="s">
        <v>135</v>
      </c>
      <c r="F22" s="970" t="s">
        <v>130</v>
      </c>
      <c r="G22" s="970" t="s">
        <v>133</v>
      </c>
      <c r="H22" s="745"/>
      <c r="I22" s="745"/>
      <c r="J22" s="744">
        <v>2640</v>
      </c>
      <c r="K22" s="744">
        <f t="shared" si="0"/>
        <v>2640</v>
      </c>
      <c r="L22" s="979"/>
      <c r="M22" s="980"/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1"/>
      <c r="Z22" s="981"/>
      <c r="AA22" s="981"/>
      <c r="AB22" s="989">
        <f t="shared" si="1"/>
        <v>0</v>
      </c>
      <c r="AC22" s="989">
        <f t="shared" si="1"/>
        <v>0</v>
      </c>
      <c r="AD22" s="989">
        <f t="shared" si="1"/>
        <v>2640</v>
      </c>
      <c r="AE22" s="989">
        <f t="shared" si="3"/>
        <v>2640</v>
      </c>
      <c r="AF22" s="991">
        <f t="shared" si="4"/>
        <v>8.4000000000000005E-2</v>
      </c>
      <c r="AG22" s="991">
        <f t="shared" si="5"/>
        <v>5.9663999999999995E-2</v>
      </c>
      <c r="AH22" s="1029"/>
      <c r="AI22" s="1030"/>
      <c r="AJ22" s="1031"/>
      <c r="AK22" s="1032"/>
      <c r="AL22" s="966">
        <v>28</v>
      </c>
      <c r="AM22" s="966">
        <v>880</v>
      </c>
      <c r="AN22" s="1033">
        <v>2.2599999999999999E-2</v>
      </c>
      <c r="AO22" s="1043"/>
    </row>
    <row r="23" spans="1:41" s="933" customFormat="1" ht="17.45" customHeight="1">
      <c r="A23" s="966">
        <v>11</v>
      </c>
      <c r="B23" s="967" t="s">
        <v>122</v>
      </c>
      <c r="C23" s="968" t="s">
        <v>123</v>
      </c>
      <c r="D23" s="969" t="s">
        <v>41</v>
      </c>
      <c r="E23" s="970" t="s">
        <v>136</v>
      </c>
      <c r="F23" s="970" t="s">
        <v>137</v>
      </c>
      <c r="G23" s="970" t="s">
        <v>133</v>
      </c>
      <c r="H23" s="745"/>
      <c r="I23" s="745"/>
      <c r="J23" s="744">
        <v>2530</v>
      </c>
      <c r="K23" s="744">
        <f t="shared" si="0"/>
        <v>2530</v>
      </c>
      <c r="L23" s="979"/>
      <c r="M23" s="980"/>
      <c r="N23" s="981"/>
      <c r="O23" s="981"/>
      <c r="P23" s="981"/>
      <c r="Q23" s="981"/>
      <c r="R23" s="981"/>
      <c r="S23" s="981"/>
      <c r="T23" s="981"/>
      <c r="U23" s="981"/>
      <c r="V23" s="981"/>
      <c r="W23" s="981"/>
      <c r="X23" s="981"/>
      <c r="Y23" s="981"/>
      <c r="Z23" s="981"/>
      <c r="AA23" s="981"/>
      <c r="AB23" s="989">
        <f t="shared" si="1"/>
        <v>0</v>
      </c>
      <c r="AC23" s="989">
        <f t="shared" si="1"/>
        <v>0</v>
      </c>
      <c r="AD23" s="989">
        <f t="shared" si="1"/>
        <v>2530</v>
      </c>
      <c r="AE23" s="989">
        <f t="shared" si="3"/>
        <v>2530</v>
      </c>
      <c r="AF23" s="991">
        <f t="shared" si="4"/>
        <v>8.0500000000000002E-2</v>
      </c>
      <c r="AG23" s="991">
        <f t="shared" si="5"/>
        <v>5.7178E-2</v>
      </c>
      <c r="AH23" s="1029"/>
      <c r="AI23" s="1030"/>
      <c r="AJ23" s="1031"/>
      <c r="AK23" s="1032"/>
      <c r="AL23" s="966">
        <v>28</v>
      </c>
      <c r="AM23" s="966">
        <v>880</v>
      </c>
      <c r="AN23" s="1033">
        <v>2.2599999999999999E-2</v>
      </c>
      <c r="AO23" s="1043"/>
    </row>
    <row r="24" spans="1:41" s="933" customFormat="1" ht="17.45" customHeight="1">
      <c r="A24" s="966">
        <v>12</v>
      </c>
      <c r="B24" s="967" t="s">
        <v>122</v>
      </c>
      <c r="C24" s="968" t="s">
        <v>123</v>
      </c>
      <c r="D24" s="969" t="s">
        <v>41</v>
      </c>
      <c r="E24" s="970" t="s">
        <v>138</v>
      </c>
      <c r="F24" s="970" t="s">
        <v>137</v>
      </c>
      <c r="G24" s="970" t="s">
        <v>133</v>
      </c>
      <c r="H24" s="745"/>
      <c r="I24" s="745"/>
      <c r="J24" s="744">
        <v>2641</v>
      </c>
      <c r="K24" s="744">
        <f t="shared" si="0"/>
        <v>2641</v>
      </c>
      <c r="L24" s="979"/>
      <c r="M24" s="980"/>
      <c r="N24" s="981"/>
      <c r="O24" s="981"/>
      <c r="P24" s="981"/>
      <c r="Q24" s="981"/>
      <c r="R24" s="981"/>
      <c r="S24" s="981"/>
      <c r="T24" s="981"/>
      <c r="U24" s="981"/>
      <c r="V24" s="981"/>
      <c r="W24" s="981"/>
      <c r="X24" s="981"/>
      <c r="Y24" s="981"/>
      <c r="Z24" s="981"/>
      <c r="AA24" s="981"/>
      <c r="AB24" s="989">
        <f t="shared" si="1"/>
        <v>0</v>
      </c>
      <c r="AC24" s="989">
        <f t="shared" si="1"/>
        <v>0</v>
      </c>
      <c r="AD24" s="989">
        <f t="shared" si="1"/>
        <v>2641</v>
      </c>
      <c r="AE24" s="989">
        <f t="shared" si="3"/>
        <v>2641</v>
      </c>
      <c r="AF24" s="991">
        <f t="shared" si="4"/>
        <v>8.403181818181818E-2</v>
      </c>
      <c r="AG24" s="991">
        <f t="shared" si="5"/>
        <v>5.9686599999999999E-2</v>
      </c>
      <c r="AH24" s="1029"/>
      <c r="AI24" s="1030"/>
      <c r="AJ24" s="1031"/>
      <c r="AK24" s="1032"/>
      <c r="AL24" s="966">
        <v>28</v>
      </c>
      <c r="AM24" s="966">
        <v>880</v>
      </c>
      <c r="AN24" s="1033">
        <v>2.2599999999999999E-2</v>
      </c>
      <c r="AO24" s="1043"/>
    </row>
    <row r="25" spans="1:41" s="933" customFormat="1" ht="17.45" customHeight="1">
      <c r="A25" s="966">
        <v>13</v>
      </c>
      <c r="B25" s="967" t="s">
        <v>122</v>
      </c>
      <c r="C25" s="968" t="s">
        <v>123</v>
      </c>
      <c r="D25" s="969" t="s">
        <v>41</v>
      </c>
      <c r="E25" s="970" t="s">
        <v>139</v>
      </c>
      <c r="F25" s="970" t="s">
        <v>137</v>
      </c>
      <c r="G25" s="970" t="s">
        <v>133</v>
      </c>
      <c r="H25" s="745"/>
      <c r="I25" s="745"/>
      <c r="J25" s="744">
        <v>480</v>
      </c>
      <c r="K25" s="744">
        <f t="shared" ref="K25:K33" si="6">SUM(H25+I25+J25)</f>
        <v>480</v>
      </c>
      <c r="L25" s="979"/>
      <c r="M25" s="980"/>
      <c r="N25" s="981"/>
      <c r="O25" s="981"/>
      <c r="P25" s="981"/>
      <c r="Q25" s="981"/>
      <c r="R25" s="981"/>
      <c r="S25" s="981"/>
      <c r="T25" s="981"/>
      <c r="U25" s="981"/>
      <c r="V25" s="981"/>
      <c r="W25" s="981"/>
      <c r="X25" s="981"/>
      <c r="Y25" s="981"/>
      <c r="Z25" s="981"/>
      <c r="AA25" s="981"/>
      <c r="AB25" s="989">
        <f t="shared" si="1"/>
        <v>0</v>
      </c>
      <c r="AC25" s="989">
        <f t="shared" si="1"/>
        <v>0</v>
      </c>
      <c r="AD25" s="989">
        <f t="shared" si="1"/>
        <v>480</v>
      </c>
      <c r="AE25" s="989">
        <f t="shared" si="3"/>
        <v>480</v>
      </c>
      <c r="AF25" s="991">
        <f t="shared" si="4"/>
        <v>1.5272727272727271E-2</v>
      </c>
      <c r="AG25" s="991">
        <f t="shared" si="5"/>
        <v>1.0847999999999998E-2</v>
      </c>
      <c r="AH25" s="1029"/>
      <c r="AI25" s="1030"/>
      <c r="AJ25" s="1031"/>
      <c r="AK25" s="1032"/>
      <c r="AL25" s="966">
        <v>28</v>
      </c>
      <c r="AM25" s="966">
        <v>880</v>
      </c>
      <c r="AN25" s="1033">
        <v>2.2599999999999999E-2</v>
      </c>
      <c r="AO25" s="1043"/>
    </row>
    <row r="26" spans="1:41" s="933" customFormat="1" ht="17.45" customHeight="1">
      <c r="A26" s="966">
        <v>14</v>
      </c>
      <c r="B26" s="967" t="s">
        <v>122</v>
      </c>
      <c r="C26" s="968" t="s">
        <v>123</v>
      </c>
      <c r="D26" s="969" t="s">
        <v>41</v>
      </c>
      <c r="E26" s="970" t="s">
        <v>140</v>
      </c>
      <c r="F26" s="970" t="s">
        <v>137</v>
      </c>
      <c r="G26" s="970" t="s">
        <v>133</v>
      </c>
      <c r="H26" s="745"/>
      <c r="I26" s="745"/>
      <c r="J26" s="744">
        <v>780</v>
      </c>
      <c r="K26" s="744">
        <f t="shared" si="6"/>
        <v>780</v>
      </c>
      <c r="L26" s="979"/>
      <c r="M26" s="980"/>
      <c r="N26" s="981"/>
      <c r="O26" s="981"/>
      <c r="P26" s="981"/>
      <c r="Q26" s="981"/>
      <c r="R26" s="981"/>
      <c r="S26" s="981"/>
      <c r="T26" s="981"/>
      <c r="U26" s="981"/>
      <c r="V26" s="981"/>
      <c r="W26" s="981"/>
      <c r="X26" s="981"/>
      <c r="Y26" s="981"/>
      <c r="Z26" s="981"/>
      <c r="AA26" s="981"/>
      <c r="AB26" s="989">
        <f t="shared" si="1"/>
        <v>0</v>
      </c>
      <c r="AC26" s="989">
        <f t="shared" si="1"/>
        <v>0</v>
      </c>
      <c r="AD26" s="989">
        <f t="shared" si="1"/>
        <v>780</v>
      </c>
      <c r="AE26" s="989">
        <f t="shared" si="3"/>
        <v>780</v>
      </c>
      <c r="AF26" s="991">
        <f t="shared" si="4"/>
        <v>2.4818181818181816E-2</v>
      </c>
      <c r="AG26" s="991">
        <f t="shared" si="5"/>
        <v>1.7628000000000001E-2</v>
      </c>
      <c r="AH26" s="1029"/>
      <c r="AI26" s="1030"/>
      <c r="AJ26" s="1031"/>
      <c r="AK26" s="1032"/>
      <c r="AL26" s="966">
        <v>28</v>
      </c>
      <c r="AM26" s="966">
        <v>880</v>
      </c>
      <c r="AN26" s="1033">
        <v>2.2599999999999999E-2</v>
      </c>
      <c r="AO26" s="1043"/>
    </row>
    <row r="27" spans="1:41" s="933" customFormat="1" ht="17.45" customHeight="1">
      <c r="A27" s="966">
        <v>15</v>
      </c>
      <c r="B27" s="967" t="s">
        <v>122</v>
      </c>
      <c r="C27" s="968" t="s">
        <v>123</v>
      </c>
      <c r="D27" s="969" t="s">
        <v>41</v>
      </c>
      <c r="E27" s="970" t="s">
        <v>141</v>
      </c>
      <c r="F27" s="970" t="s">
        <v>142</v>
      </c>
      <c r="G27" s="970" t="s">
        <v>143</v>
      </c>
      <c r="H27" s="745"/>
      <c r="I27" s="745"/>
      <c r="J27" s="744">
        <v>850</v>
      </c>
      <c r="K27" s="744">
        <f t="shared" si="6"/>
        <v>850</v>
      </c>
      <c r="L27" s="979"/>
      <c r="M27" s="980"/>
      <c r="N27" s="981"/>
      <c r="O27" s="981"/>
      <c r="P27" s="981"/>
      <c r="Q27" s="981"/>
      <c r="R27" s="981"/>
      <c r="S27" s="981"/>
      <c r="T27" s="981"/>
      <c r="U27" s="981"/>
      <c r="V27" s="981"/>
      <c r="W27" s="981"/>
      <c r="X27" s="981"/>
      <c r="Y27" s="981"/>
      <c r="Z27" s="981"/>
      <c r="AA27" s="981"/>
      <c r="AB27" s="989">
        <f t="shared" si="1"/>
        <v>0</v>
      </c>
      <c r="AC27" s="989">
        <f t="shared" si="1"/>
        <v>0</v>
      </c>
      <c r="AD27" s="989">
        <f t="shared" si="1"/>
        <v>850</v>
      </c>
      <c r="AE27" s="989">
        <f t="shared" si="3"/>
        <v>850</v>
      </c>
      <c r="AF27" s="991">
        <f t="shared" si="4"/>
        <v>2.7045454545454546E-2</v>
      </c>
      <c r="AG27" s="991">
        <f t="shared" si="5"/>
        <v>1.9209999999999998E-2</v>
      </c>
      <c r="AH27" s="1029"/>
      <c r="AI27" s="1030"/>
      <c r="AJ27" s="1031"/>
      <c r="AK27" s="1032"/>
      <c r="AL27" s="966">
        <v>28</v>
      </c>
      <c r="AM27" s="966">
        <v>880</v>
      </c>
      <c r="AN27" s="1033">
        <v>2.2599999999999999E-2</v>
      </c>
      <c r="AO27" s="1043"/>
    </row>
    <row r="28" spans="1:41" s="933" customFormat="1" ht="17.45" customHeight="1">
      <c r="A28" s="966">
        <v>16</v>
      </c>
      <c r="B28" s="967" t="s">
        <v>122</v>
      </c>
      <c r="C28" s="968" t="s">
        <v>123</v>
      </c>
      <c r="D28" s="969" t="s">
        <v>41</v>
      </c>
      <c r="E28" s="970" t="s">
        <v>144</v>
      </c>
      <c r="F28" s="970" t="s">
        <v>145</v>
      </c>
      <c r="G28" s="970" t="s">
        <v>126</v>
      </c>
      <c r="H28" s="745"/>
      <c r="I28" s="745"/>
      <c r="J28" s="744">
        <v>1760</v>
      </c>
      <c r="K28" s="744">
        <f t="shared" si="6"/>
        <v>1760</v>
      </c>
      <c r="L28" s="979"/>
      <c r="M28" s="980"/>
      <c r="N28" s="981"/>
      <c r="O28" s="981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9">
        <f t="shared" si="1"/>
        <v>0</v>
      </c>
      <c r="AC28" s="989">
        <f t="shared" si="1"/>
        <v>0</v>
      </c>
      <c r="AD28" s="989">
        <f t="shared" si="1"/>
        <v>1760</v>
      </c>
      <c r="AE28" s="989">
        <f t="shared" si="3"/>
        <v>1760</v>
      </c>
      <c r="AF28" s="991">
        <f t="shared" si="4"/>
        <v>5.6000000000000001E-2</v>
      </c>
      <c r="AG28" s="991">
        <f t="shared" si="5"/>
        <v>3.9775999999999999E-2</v>
      </c>
      <c r="AH28" s="1029"/>
      <c r="AI28" s="1030"/>
      <c r="AJ28" s="1031"/>
      <c r="AK28" s="1032"/>
      <c r="AL28" s="966">
        <v>28</v>
      </c>
      <c r="AM28" s="966">
        <v>880</v>
      </c>
      <c r="AN28" s="1033">
        <v>2.2599999999999999E-2</v>
      </c>
      <c r="AO28" s="1043"/>
    </row>
    <row r="29" spans="1:41" s="933" customFormat="1" ht="17.45" customHeight="1">
      <c r="A29" s="966">
        <v>17</v>
      </c>
      <c r="B29" s="967" t="s">
        <v>122</v>
      </c>
      <c r="C29" s="968" t="s">
        <v>123</v>
      </c>
      <c r="D29" s="969" t="s">
        <v>41</v>
      </c>
      <c r="E29" s="970" t="s">
        <v>146</v>
      </c>
      <c r="F29" s="970" t="s">
        <v>145</v>
      </c>
      <c r="G29" s="970" t="s">
        <v>147</v>
      </c>
      <c r="H29" s="745"/>
      <c r="I29" s="745"/>
      <c r="J29" s="744">
        <v>3560</v>
      </c>
      <c r="K29" s="744">
        <f t="shared" si="6"/>
        <v>3560</v>
      </c>
      <c r="L29" s="979"/>
      <c r="M29" s="980"/>
      <c r="N29" s="981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9">
        <f t="shared" si="1"/>
        <v>0</v>
      </c>
      <c r="AC29" s="989">
        <f t="shared" si="1"/>
        <v>0</v>
      </c>
      <c r="AD29" s="989">
        <f t="shared" si="1"/>
        <v>3560</v>
      </c>
      <c r="AE29" s="989">
        <f t="shared" si="3"/>
        <v>3560</v>
      </c>
      <c r="AF29" s="991">
        <f t="shared" si="4"/>
        <v>0.11327272727272727</v>
      </c>
      <c r="AG29" s="991">
        <f t="shared" si="5"/>
        <v>8.0455999999999986E-2</v>
      </c>
      <c r="AH29" s="1029"/>
      <c r="AI29" s="1030"/>
      <c r="AJ29" s="1031"/>
      <c r="AK29" s="1032"/>
      <c r="AL29" s="966">
        <v>28</v>
      </c>
      <c r="AM29" s="966">
        <v>880</v>
      </c>
      <c r="AN29" s="1033">
        <v>2.2599999999999999E-2</v>
      </c>
      <c r="AO29" s="1043"/>
    </row>
    <row r="30" spans="1:41" s="933" customFormat="1" ht="17.45" customHeight="1">
      <c r="A30" s="966">
        <v>18</v>
      </c>
      <c r="B30" s="967" t="s">
        <v>122</v>
      </c>
      <c r="C30" s="968" t="s">
        <v>123</v>
      </c>
      <c r="D30" s="969" t="s">
        <v>41</v>
      </c>
      <c r="E30" s="970" t="s">
        <v>148</v>
      </c>
      <c r="F30" s="970" t="s">
        <v>149</v>
      </c>
      <c r="G30" s="970" t="s">
        <v>147</v>
      </c>
      <c r="H30" s="745"/>
      <c r="I30" s="745"/>
      <c r="J30" s="744">
        <v>263945</v>
      </c>
      <c r="K30" s="744">
        <f t="shared" si="6"/>
        <v>263945</v>
      </c>
      <c r="L30" s="979"/>
      <c r="M30" s="980"/>
      <c r="N30" s="981"/>
      <c r="O30" s="981"/>
      <c r="P30" s="981"/>
      <c r="Q30" s="981"/>
      <c r="R30" s="981"/>
      <c r="S30" s="981"/>
      <c r="T30" s="981"/>
      <c r="U30" s="981"/>
      <c r="V30" s="981"/>
      <c r="W30" s="981"/>
      <c r="X30" s="981"/>
      <c r="Y30" s="981"/>
      <c r="Z30" s="981"/>
      <c r="AA30" s="981"/>
      <c r="AB30" s="989">
        <f t="shared" si="1"/>
        <v>0</v>
      </c>
      <c r="AC30" s="989">
        <f t="shared" si="1"/>
        <v>0</v>
      </c>
      <c r="AD30" s="989">
        <f t="shared" si="1"/>
        <v>263945</v>
      </c>
      <c r="AE30" s="989">
        <f t="shared" si="3"/>
        <v>263945</v>
      </c>
      <c r="AF30" s="991">
        <f t="shared" si="4"/>
        <v>8.3982500000000009</v>
      </c>
      <c r="AG30" s="991">
        <f t="shared" si="5"/>
        <v>5.9651569999999996</v>
      </c>
      <c r="AH30" s="1029"/>
      <c r="AI30" s="1030"/>
      <c r="AJ30" s="1031"/>
      <c r="AK30" s="1032"/>
      <c r="AL30" s="966">
        <v>28</v>
      </c>
      <c r="AM30" s="966">
        <v>880</v>
      </c>
      <c r="AN30" s="1033">
        <v>2.2599999999999999E-2</v>
      </c>
      <c r="AO30" s="1043"/>
    </row>
    <row r="31" spans="1:41" s="933" customFormat="1" ht="17.45" customHeight="1">
      <c r="A31" s="966">
        <v>19</v>
      </c>
      <c r="B31" s="967" t="s">
        <v>122</v>
      </c>
      <c r="C31" s="968" t="s">
        <v>123</v>
      </c>
      <c r="D31" s="969" t="s">
        <v>41</v>
      </c>
      <c r="E31" s="970" t="s">
        <v>150</v>
      </c>
      <c r="F31" s="970" t="s">
        <v>149</v>
      </c>
      <c r="G31" s="970" t="s">
        <v>147</v>
      </c>
      <c r="H31" s="745"/>
      <c r="I31" s="745"/>
      <c r="J31" s="744">
        <v>19350</v>
      </c>
      <c r="K31" s="744">
        <f t="shared" si="6"/>
        <v>19350</v>
      </c>
      <c r="L31" s="979"/>
      <c r="M31" s="980"/>
      <c r="N31" s="981"/>
      <c r="O31" s="981"/>
      <c r="P31" s="981"/>
      <c r="Q31" s="981"/>
      <c r="R31" s="981"/>
      <c r="S31" s="981"/>
      <c r="T31" s="981"/>
      <c r="U31" s="981"/>
      <c r="V31" s="981"/>
      <c r="W31" s="981"/>
      <c r="X31" s="981"/>
      <c r="Y31" s="981"/>
      <c r="Z31" s="981"/>
      <c r="AA31" s="981"/>
      <c r="AB31" s="989">
        <f t="shared" si="1"/>
        <v>0</v>
      </c>
      <c r="AC31" s="989">
        <f t="shared" si="1"/>
        <v>0</v>
      </c>
      <c r="AD31" s="989">
        <f t="shared" si="1"/>
        <v>19350</v>
      </c>
      <c r="AE31" s="989">
        <f t="shared" si="3"/>
        <v>19350</v>
      </c>
      <c r="AF31" s="991">
        <f t="shared" si="4"/>
        <v>0.61568181818181811</v>
      </c>
      <c r="AG31" s="991">
        <f t="shared" si="5"/>
        <v>0.43730999999999992</v>
      </c>
      <c r="AH31" s="1029"/>
      <c r="AI31" s="1030"/>
      <c r="AJ31" s="1031"/>
      <c r="AK31" s="1032"/>
      <c r="AL31" s="966">
        <v>28</v>
      </c>
      <c r="AM31" s="966">
        <v>880</v>
      </c>
      <c r="AN31" s="1033">
        <v>2.2599999999999999E-2</v>
      </c>
      <c r="AO31" s="1043"/>
    </row>
    <row r="32" spans="1:41" s="933" customFormat="1" ht="17.45" customHeight="1">
      <c r="A32" s="966">
        <v>20</v>
      </c>
      <c r="B32" s="967" t="s">
        <v>122</v>
      </c>
      <c r="C32" s="968" t="s">
        <v>123</v>
      </c>
      <c r="D32" s="969" t="s">
        <v>41</v>
      </c>
      <c r="E32" s="970" t="s">
        <v>151</v>
      </c>
      <c r="F32" s="970" t="s">
        <v>152</v>
      </c>
      <c r="G32" s="970" t="s">
        <v>147</v>
      </c>
      <c r="H32" s="745"/>
      <c r="I32" s="745"/>
      <c r="J32" s="744">
        <v>440</v>
      </c>
      <c r="K32" s="744">
        <f t="shared" si="6"/>
        <v>440</v>
      </c>
      <c r="L32" s="979"/>
      <c r="M32" s="980"/>
      <c r="N32" s="981"/>
      <c r="O32" s="981"/>
      <c r="P32" s="981"/>
      <c r="Q32" s="981"/>
      <c r="R32" s="981"/>
      <c r="S32" s="981"/>
      <c r="T32" s="981"/>
      <c r="U32" s="981"/>
      <c r="V32" s="981"/>
      <c r="W32" s="981"/>
      <c r="X32" s="981"/>
      <c r="Y32" s="981"/>
      <c r="Z32" s="981"/>
      <c r="AA32" s="981"/>
      <c r="AB32" s="989">
        <f t="shared" si="1"/>
        <v>0</v>
      </c>
      <c r="AC32" s="989">
        <f t="shared" si="1"/>
        <v>0</v>
      </c>
      <c r="AD32" s="989">
        <f t="shared" si="1"/>
        <v>440</v>
      </c>
      <c r="AE32" s="989">
        <f t="shared" si="3"/>
        <v>440</v>
      </c>
      <c r="AF32" s="991">
        <f t="shared" si="4"/>
        <v>1.4E-2</v>
      </c>
      <c r="AG32" s="991">
        <f t="shared" si="5"/>
        <v>9.9439999999999997E-3</v>
      </c>
      <c r="AH32" s="1029"/>
      <c r="AI32" s="1030"/>
      <c r="AJ32" s="1031"/>
      <c r="AK32" s="1032"/>
      <c r="AL32" s="966">
        <v>28</v>
      </c>
      <c r="AM32" s="966">
        <v>880</v>
      </c>
      <c r="AN32" s="1033">
        <v>2.2599999999999999E-2</v>
      </c>
      <c r="AO32" s="1043"/>
    </row>
    <row r="33" spans="1:41" s="934" customFormat="1" ht="17.45" customHeight="1">
      <c r="A33" s="971"/>
      <c r="B33" s="972"/>
      <c r="C33" s="973" t="s">
        <v>69</v>
      </c>
      <c r="D33" s="974" t="s">
        <v>41</v>
      </c>
      <c r="E33" s="975"/>
      <c r="F33" s="975"/>
      <c r="G33" s="975"/>
      <c r="H33" s="698"/>
      <c r="I33" s="698"/>
      <c r="J33" s="698">
        <f>SUM(J13:J32)</f>
        <v>509247</v>
      </c>
      <c r="K33" s="698">
        <f t="shared" si="6"/>
        <v>509247</v>
      </c>
      <c r="L33" s="982"/>
      <c r="M33" s="983"/>
      <c r="N33" s="984"/>
      <c r="O33" s="984"/>
      <c r="P33" s="984"/>
      <c r="Q33" s="984"/>
      <c r="R33" s="984"/>
      <c r="S33" s="984"/>
      <c r="T33" s="984"/>
      <c r="U33" s="984"/>
      <c r="V33" s="984"/>
      <c r="W33" s="984"/>
      <c r="X33" s="984"/>
      <c r="Y33" s="984"/>
      <c r="Z33" s="984"/>
      <c r="AA33" s="984"/>
      <c r="AB33" s="994">
        <f t="shared" si="1"/>
        <v>0</v>
      </c>
      <c r="AC33" s="994">
        <f t="shared" si="1"/>
        <v>0</v>
      </c>
      <c r="AD33" s="995">
        <f t="shared" si="1"/>
        <v>509247</v>
      </c>
      <c r="AE33" s="995">
        <f t="shared" si="3"/>
        <v>509247</v>
      </c>
      <c r="AF33" s="996">
        <f>SUM(AF13:AF32)</f>
        <v>16.203313636363635</v>
      </c>
      <c r="AG33" s="996">
        <f>SUM(AG13:AG32)</f>
        <v>11.508982200000002</v>
      </c>
      <c r="AH33" s="971"/>
      <c r="AI33" s="971"/>
      <c r="AJ33" s="1034"/>
      <c r="AK33" s="1035"/>
      <c r="AL33" s="972"/>
      <c r="AM33" s="1036"/>
      <c r="AN33" s="1037"/>
      <c r="AO33" s="975"/>
    </row>
    <row r="34" spans="1:41" s="933" customFormat="1" ht="15" customHeight="1">
      <c r="A34" s="966">
        <v>1</v>
      </c>
      <c r="B34" s="967" t="s">
        <v>153</v>
      </c>
      <c r="C34" s="968" t="s">
        <v>154</v>
      </c>
      <c r="D34" s="969" t="s">
        <v>41</v>
      </c>
      <c r="E34" s="970" t="s">
        <v>155</v>
      </c>
      <c r="F34" s="970">
        <v>65</v>
      </c>
      <c r="G34" s="970">
        <v>233</v>
      </c>
      <c r="H34" s="745"/>
      <c r="I34" s="745"/>
      <c r="J34" s="744">
        <v>20</v>
      </c>
      <c r="K34" s="744">
        <f t="shared" ref="K34:K36" si="7">SUM(H34+I34+J34)</f>
        <v>20</v>
      </c>
      <c r="L34" s="979"/>
      <c r="M34" s="980"/>
      <c r="N34" s="981"/>
      <c r="O34" s="981"/>
      <c r="P34" s="981"/>
      <c r="Q34" s="981"/>
      <c r="R34" s="981"/>
      <c r="S34" s="981"/>
      <c r="T34" s="981"/>
      <c r="U34" s="981"/>
      <c r="V34" s="981"/>
      <c r="W34" s="981"/>
      <c r="X34" s="981"/>
      <c r="Y34" s="981"/>
      <c r="Z34" s="981"/>
      <c r="AA34" s="981"/>
      <c r="AB34" s="989">
        <f t="shared" si="1"/>
        <v>0</v>
      </c>
      <c r="AC34" s="989">
        <f t="shared" si="1"/>
        <v>0</v>
      </c>
      <c r="AD34" s="989">
        <f t="shared" si="1"/>
        <v>20</v>
      </c>
      <c r="AE34" s="989">
        <f t="shared" ref="AE34:AE52" si="8">AB34+AC34+AD34</f>
        <v>20</v>
      </c>
      <c r="AF34" s="991">
        <f>((AE34/AM34)*AL34)/1000</f>
        <v>1.1428571428571427E-3</v>
      </c>
      <c r="AG34" s="991">
        <f>(AE34*AN34)/1000</f>
        <v>8.8999999999999995E-4</v>
      </c>
      <c r="AH34" s="1029"/>
      <c r="AI34" s="1030"/>
      <c r="AJ34" s="1031"/>
      <c r="AK34" s="1032"/>
      <c r="AL34" s="966">
        <v>24</v>
      </c>
      <c r="AM34" s="966">
        <v>420</v>
      </c>
      <c r="AN34" s="1033">
        <v>4.4499999999999998E-2</v>
      </c>
      <c r="AO34" s="1043"/>
    </row>
    <row r="35" spans="1:41" s="933" customFormat="1" ht="15" customHeight="1">
      <c r="A35" s="966">
        <v>2</v>
      </c>
      <c r="B35" s="967" t="s">
        <v>153</v>
      </c>
      <c r="C35" s="968" t="s">
        <v>154</v>
      </c>
      <c r="D35" s="969" t="s">
        <v>41</v>
      </c>
      <c r="E35" s="970">
        <v>18</v>
      </c>
      <c r="F35" s="970">
        <v>75</v>
      </c>
      <c r="G35" s="970">
        <v>61</v>
      </c>
      <c r="H35" s="745"/>
      <c r="I35" s="745"/>
      <c r="J35" s="744">
        <v>851</v>
      </c>
      <c r="K35" s="744">
        <f t="shared" si="7"/>
        <v>851</v>
      </c>
      <c r="L35" s="979"/>
      <c r="M35" s="980"/>
      <c r="N35" s="981"/>
      <c r="O35" s="981"/>
      <c r="P35" s="981"/>
      <c r="Q35" s="981"/>
      <c r="R35" s="981"/>
      <c r="S35" s="981"/>
      <c r="T35" s="981"/>
      <c r="U35" s="981"/>
      <c r="V35" s="981"/>
      <c r="W35" s="981"/>
      <c r="X35" s="981"/>
      <c r="Y35" s="981"/>
      <c r="Z35" s="981"/>
      <c r="AA35" s="981"/>
      <c r="AB35" s="989">
        <f t="shared" si="1"/>
        <v>0</v>
      </c>
      <c r="AC35" s="989">
        <f t="shared" si="1"/>
        <v>0</v>
      </c>
      <c r="AD35" s="989">
        <f t="shared" si="1"/>
        <v>851</v>
      </c>
      <c r="AE35" s="989">
        <f t="shared" si="8"/>
        <v>851</v>
      </c>
      <c r="AF35" s="991">
        <f>((AE35/AM35)*AL35)/1000</f>
        <v>4.8628571428571424E-2</v>
      </c>
      <c r="AG35" s="991">
        <f>(AE35*AN35)/1000</f>
        <v>3.7869499999999993E-2</v>
      </c>
      <c r="AH35" s="1029"/>
      <c r="AI35" s="1030"/>
      <c r="AJ35" s="1031"/>
      <c r="AK35" s="1032"/>
      <c r="AL35" s="966">
        <v>24</v>
      </c>
      <c r="AM35" s="966">
        <v>420</v>
      </c>
      <c r="AN35" s="1033">
        <v>4.4499999999999998E-2</v>
      </c>
      <c r="AO35" s="1043"/>
    </row>
    <row r="36" spans="1:41" s="934" customFormat="1" ht="15" customHeight="1">
      <c r="A36" s="971"/>
      <c r="B36" s="972"/>
      <c r="C36" s="973" t="s">
        <v>69</v>
      </c>
      <c r="D36" s="974" t="s">
        <v>41</v>
      </c>
      <c r="E36" s="975"/>
      <c r="F36" s="975"/>
      <c r="G36" s="975"/>
      <c r="H36" s="698"/>
      <c r="I36" s="698"/>
      <c r="J36" s="698">
        <f>SUM(J34:J35)</f>
        <v>871</v>
      </c>
      <c r="K36" s="698">
        <f t="shared" si="7"/>
        <v>871</v>
      </c>
      <c r="L36" s="982"/>
      <c r="M36" s="983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94">
        <f t="shared" si="1"/>
        <v>0</v>
      </c>
      <c r="AC36" s="994">
        <f t="shared" si="1"/>
        <v>0</v>
      </c>
      <c r="AD36" s="995">
        <f t="shared" si="1"/>
        <v>871</v>
      </c>
      <c r="AE36" s="995">
        <f t="shared" si="8"/>
        <v>871</v>
      </c>
      <c r="AF36" s="996">
        <f>SUM(AF34:AF35)</f>
        <v>4.9771428571428564E-2</v>
      </c>
      <c r="AG36" s="996">
        <f>SUM(AG34:AG35)</f>
        <v>3.8759499999999995E-2</v>
      </c>
      <c r="AH36" s="971"/>
      <c r="AI36" s="971"/>
      <c r="AJ36" s="1034"/>
      <c r="AK36" s="1035"/>
      <c r="AL36" s="972"/>
      <c r="AM36" s="1036"/>
      <c r="AN36" s="1037"/>
      <c r="AO36" s="975"/>
    </row>
    <row r="37" spans="1:41" s="933" customFormat="1" ht="15" customHeight="1">
      <c r="A37" s="966">
        <v>1</v>
      </c>
      <c r="B37" s="967" t="s">
        <v>156</v>
      </c>
      <c r="C37" s="968" t="s">
        <v>157</v>
      </c>
      <c r="D37" s="969" t="s">
        <v>41</v>
      </c>
      <c r="E37" s="966" t="s">
        <v>132</v>
      </c>
      <c r="F37" s="966" t="s">
        <v>132</v>
      </c>
      <c r="G37" s="966" t="s">
        <v>132</v>
      </c>
      <c r="H37" s="745"/>
      <c r="I37" s="745"/>
      <c r="J37" s="744">
        <v>2</v>
      </c>
      <c r="K37" s="744">
        <f t="shared" ref="K37:K52" si="9">SUM(H37+I37+J37)</f>
        <v>2</v>
      </c>
      <c r="L37" s="979"/>
      <c r="M37" s="980"/>
      <c r="N37" s="981"/>
      <c r="O37" s="981"/>
      <c r="P37" s="981"/>
      <c r="Q37" s="981"/>
      <c r="R37" s="981"/>
      <c r="S37" s="981"/>
      <c r="T37" s="981"/>
      <c r="U37" s="981"/>
      <c r="V37" s="981"/>
      <c r="W37" s="981"/>
      <c r="X37" s="981"/>
      <c r="Y37" s="981"/>
      <c r="Z37" s="981"/>
      <c r="AA37" s="981"/>
      <c r="AB37" s="989">
        <f t="shared" si="1"/>
        <v>0</v>
      </c>
      <c r="AC37" s="989">
        <f t="shared" si="1"/>
        <v>0</v>
      </c>
      <c r="AD37" s="989">
        <f t="shared" si="1"/>
        <v>2</v>
      </c>
      <c r="AE37" s="989">
        <f t="shared" si="8"/>
        <v>2</v>
      </c>
      <c r="AF37" s="991">
        <f>((AE37/AM37)*AL37)/1000</f>
        <v>1.142857142857143E-4</v>
      </c>
      <c r="AG37" s="991">
        <f>(AE37*AN37)/1000</f>
        <v>8.9999999999999992E-5</v>
      </c>
      <c r="AH37" s="1029"/>
      <c r="AI37" s="1030"/>
      <c r="AJ37" s="1031"/>
      <c r="AK37" s="1032"/>
      <c r="AL37" s="966">
        <v>24</v>
      </c>
      <c r="AM37" s="966">
        <v>420</v>
      </c>
      <c r="AN37" s="1033">
        <v>4.4999999999999998E-2</v>
      </c>
      <c r="AO37" s="1043"/>
    </row>
    <row r="38" spans="1:41" s="933" customFormat="1" ht="15" customHeight="1">
      <c r="A38" s="966">
        <v>2</v>
      </c>
      <c r="B38" s="967" t="s">
        <v>156</v>
      </c>
      <c r="C38" s="968" t="s">
        <v>157</v>
      </c>
      <c r="D38" s="969" t="s">
        <v>41</v>
      </c>
      <c r="E38" s="970">
        <v>7</v>
      </c>
      <c r="F38" s="970">
        <v>80</v>
      </c>
      <c r="G38" s="970">
        <v>61</v>
      </c>
      <c r="H38" s="745"/>
      <c r="I38" s="745"/>
      <c r="J38" s="744">
        <v>220</v>
      </c>
      <c r="K38" s="744">
        <f t="shared" si="9"/>
        <v>220</v>
      </c>
      <c r="L38" s="979"/>
      <c r="M38" s="980"/>
      <c r="N38" s="981"/>
      <c r="O38" s="981"/>
      <c r="P38" s="981"/>
      <c r="Q38" s="981"/>
      <c r="R38" s="981"/>
      <c r="S38" s="981"/>
      <c r="T38" s="981"/>
      <c r="U38" s="981"/>
      <c r="V38" s="981"/>
      <c r="W38" s="981"/>
      <c r="X38" s="981"/>
      <c r="Y38" s="981"/>
      <c r="Z38" s="981"/>
      <c r="AA38" s="981"/>
      <c r="AB38" s="989">
        <f t="shared" si="1"/>
        <v>0</v>
      </c>
      <c r="AC38" s="989">
        <f t="shared" si="1"/>
        <v>0</v>
      </c>
      <c r="AD38" s="989">
        <f t="shared" si="1"/>
        <v>220</v>
      </c>
      <c r="AE38" s="989">
        <f t="shared" si="8"/>
        <v>220</v>
      </c>
      <c r="AF38" s="991">
        <f>((AE38/AM38)*AL38)/1000</f>
        <v>1.2571428571428574E-2</v>
      </c>
      <c r="AG38" s="991">
        <f>(AE38*AN38)/1000</f>
        <v>9.9000000000000008E-3</v>
      </c>
      <c r="AH38" s="1029"/>
      <c r="AI38" s="1030"/>
      <c r="AJ38" s="1031"/>
      <c r="AK38" s="1032"/>
      <c r="AL38" s="966">
        <v>24</v>
      </c>
      <c r="AM38" s="966">
        <v>420</v>
      </c>
      <c r="AN38" s="1033">
        <v>4.4999999999999998E-2</v>
      </c>
      <c r="AO38" s="1043"/>
    </row>
    <row r="39" spans="1:41" s="933" customFormat="1" ht="15" customHeight="1">
      <c r="A39" s="966">
        <v>3</v>
      </c>
      <c r="B39" s="967" t="s">
        <v>156</v>
      </c>
      <c r="C39" s="968" t="s">
        <v>157</v>
      </c>
      <c r="D39" s="969" t="s">
        <v>41</v>
      </c>
      <c r="E39" s="970">
        <v>29</v>
      </c>
      <c r="F39" s="970">
        <v>81</v>
      </c>
      <c r="G39" s="970">
        <v>61</v>
      </c>
      <c r="H39" s="745"/>
      <c r="I39" s="745"/>
      <c r="J39" s="744">
        <v>9009</v>
      </c>
      <c r="K39" s="744">
        <f t="shared" si="9"/>
        <v>9009</v>
      </c>
      <c r="L39" s="979"/>
      <c r="M39" s="980"/>
      <c r="N39" s="981"/>
      <c r="O39" s="981"/>
      <c r="P39" s="981"/>
      <c r="Q39" s="981"/>
      <c r="R39" s="981"/>
      <c r="S39" s="981"/>
      <c r="T39" s="981"/>
      <c r="U39" s="981"/>
      <c r="V39" s="981"/>
      <c r="W39" s="981"/>
      <c r="X39" s="981"/>
      <c r="Y39" s="981"/>
      <c r="Z39" s="981"/>
      <c r="AA39" s="981"/>
      <c r="AB39" s="989">
        <f t="shared" si="1"/>
        <v>0</v>
      </c>
      <c r="AC39" s="989">
        <f t="shared" si="1"/>
        <v>0</v>
      </c>
      <c r="AD39" s="989">
        <f t="shared" si="1"/>
        <v>9009</v>
      </c>
      <c r="AE39" s="989">
        <f t="shared" si="8"/>
        <v>9009</v>
      </c>
      <c r="AF39" s="991">
        <f>((AE39/AM39)*AL39)/1000</f>
        <v>0.51479999999999992</v>
      </c>
      <c r="AG39" s="991">
        <f>(AE39*AN39)/1000</f>
        <v>0.40540499999999996</v>
      </c>
      <c r="AH39" s="1029"/>
      <c r="AI39" s="1030"/>
      <c r="AJ39" s="1031"/>
      <c r="AK39" s="1032"/>
      <c r="AL39" s="966">
        <v>24</v>
      </c>
      <c r="AM39" s="966">
        <v>420</v>
      </c>
      <c r="AN39" s="1033">
        <v>4.4999999999999998E-2</v>
      </c>
      <c r="AO39" s="1043"/>
    </row>
    <row r="40" spans="1:41" s="933" customFormat="1" ht="15" customHeight="1">
      <c r="A40" s="966">
        <v>4</v>
      </c>
      <c r="B40" s="967" t="s">
        <v>156</v>
      </c>
      <c r="C40" s="968" t="s">
        <v>157</v>
      </c>
      <c r="D40" s="969" t="s">
        <v>41</v>
      </c>
      <c r="E40" s="970">
        <v>24</v>
      </c>
      <c r="F40" s="970">
        <v>81</v>
      </c>
      <c r="G40" s="970">
        <v>61</v>
      </c>
      <c r="H40" s="745"/>
      <c r="I40" s="745"/>
      <c r="J40" s="744">
        <v>1136</v>
      </c>
      <c r="K40" s="744">
        <f t="shared" si="9"/>
        <v>1136</v>
      </c>
      <c r="L40" s="979"/>
      <c r="M40" s="980"/>
      <c r="N40" s="981"/>
      <c r="O40" s="981"/>
      <c r="P40" s="981"/>
      <c r="Q40" s="981"/>
      <c r="R40" s="981"/>
      <c r="S40" s="981"/>
      <c r="T40" s="981"/>
      <c r="U40" s="981"/>
      <c r="V40" s="981"/>
      <c r="W40" s="981"/>
      <c r="X40" s="981"/>
      <c r="Y40" s="981"/>
      <c r="Z40" s="981"/>
      <c r="AA40" s="981"/>
      <c r="AB40" s="989">
        <f t="shared" si="1"/>
        <v>0</v>
      </c>
      <c r="AC40" s="989">
        <f t="shared" si="1"/>
        <v>0</v>
      </c>
      <c r="AD40" s="989">
        <f t="shared" si="1"/>
        <v>1136</v>
      </c>
      <c r="AE40" s="989">
        <f t="shared" si="8"/>
        <v>1136</v>
      </c>
      <c r="AF40" s="991">
        <f>((AE40/AM40)*AL40)/1000</f>
        <v>6.4914285714285716E-2</v>
      </c>
      <c r="AG40" s="991">
        <f>(AE40*AN40)/1000</f>
        <v>5.1119999999999999E-2</v>
      </c>
      <c r="AH40" s="1029"/>
      <c r="AI40" s="1030"/>
      <c r="AJ40" s="1031"/>
      <c r="AK40" s="1032"/>
      <c r="AL40" s="966">
        <v>24</v>
      </c>
      <c r="AM40" s="966">
        <v>420</v>
      </c>
      <c r="AN40" s="1033">
        <v>4.4999999999999998E-2</v>
      </c>
      <c r="AO40" s="1043"/>
    </row>
    <row r="41" spans="1:41" s="934" customFormat="1" ht="15" customHeight="1">
      <c r="A41" s="971"/>
      <c r="B41" s="972"/>
      <c r="C41" s="973" t="s">
        <v>69</v>
      </c>
      <c r="D41" s="974" t="s">
        <v>41</v>
      </c>
      <c r="E41" s="975"/>
      <c r="F41" s="975"/>
      <c r="G41" s="975"/>
      <c r="H41" s="698"/>
      <c r="I41" s="698"/>
      <c r="J41" s="698">
        <f>SUM(J37:J40)</f>
        <v>10367</v>
      </c>
      <c r="K41" s="698">
        <f t="shared" si="9"/>
        <v>10367</v>
      </c>
      <c r="L41" s="982"/>
      <c r="M41" s="983"/>
      <c r="N41" s="984"/>
      <c r="O41" s="984"/>
      <c r="P41" s="984"/>
      <c r="Q41" s="984"/>
      <c r="R41" s="984"/>
      <c r="S41" s="984"/>
      <c r="T41" s="984"/>
      <c r="U41" s="984"/>
      <c r="V41" s="984"/>
      <c r="W41" s="984"/>
      <c r="X41" s="984"/>
      <c r="Y41" s="984"/>
      <c r="Z41" s="984"/>
      <c r="AA41" s="984"/>
      <c r="AB41" s="994">
        <f t="shared" si="1"/>
        <v>0</v>
      </c>
      <c r="AC41" s="994">
        <f t="shared" si="1"/>
        <v>0</v>
      </c>
      <c r="AD41" s="995">
        <f t="shared" si="1"/>
        <v>10367</v>
      </c>
      <c r="AE41" s="995">
        <f t="shared" si="8"/>
        <v>10367</v>
      </c>
      <c r="AF41" s="996">
        <f>SUM(AF37:AF40)</f>
        <v>0.59239999999999993</v>
      </c>
      <c r="AG41" s="996">
        <f>SUM(AG37:AG40)</f>
        <v>0.46651499999999996</v>
      </c>
      <c r="AH41" s="971"/>
      <c r="AI41" s="971"/>
      <c r="AJ41" s="1034"/>
      <c r="AK41" s="1035"/>
      <c r="AL41" s="972"/>
      <c r="AM41" s="1036"/>
      <c r="AN41" s="1037"/>
      <c r="AO41" s="975"/>
    </row>
    <row r="42" spans="1:41" s="933" customFormat="1" ht="15" customHeight="1">
      <c r="A42" s="966">
        <v>1</v>
      </c>
      <c r="B42" s="967" t="s">
        <v>158</v>
      </c>
      <c r="C42" s="968" t="s">
        <v>159</v>
      </c>
      <c r="D42" s="969" t="s">
        <v>41</v>
      </c>
      <c r="E42" s="970" t="s">
        <v>119</v>
      </c>
      <c r="F42" s="970" t="s">
        <v>160</v>
      </c>
      <c r="G42" s="970" t="s">
        <v>161</v>
      </c>
      <c r="H42" s="745"/>
      <c r="I42" s="745"/>
      <c r="J42" s="744">
        <v>1</v>
      </c>
      <c r="K42" s="744">
        <f t="shared" si="9"/>
        <v>1</v>
      </c>
      <c r="L42" s="979"/>
      <c r="M42" s="980"/>
      <c r="N42" s="981"/>
      <c r="O42" s="981"/>
      <c r="P42" s="981"/>
      <c r="Q42" s="981"/>
      <c r="R42" s="981"/>
      <c r="S42" s="981"/>
      <c r="T42" s="981"/>
      <c r="U42" s="981"/>
      <c r="V42" s="981"/>
      <c r="W42" s="981"/>
      <c r="X42" s="981"/>
      <c r="Y42" s="981"/>
      <c r="Z42" s="981"/>
      <c r="AA42" s="981"/>
      <c r="AB42" s="989">
        <f t="shared" si="1"/>
        <v>0</v>
      </c>
      <c r="AC42" s="989">
        <f t="shared" si="1"/>
        <v>0</v>
      </c>
      <c r="AD42" s="989">
        <f t="shared" si="1"/>
        <v>1</v>
      </c>
      <c r="AE42" s="989">
        <f t="shared" si="8"/>
        <v>1</v>
      </c>
      <c r="AF42" s="991">
        <f t="shared" ref="AF42:AF51" si="10">((AE42/AM42)*AL42)/1000</f>
        <v>9.6296296296296296E-5</v>
      </c>
      <c r="AG42" s="1038">
        <f t="shared" ref="AG42:AG51" si="11">(AE42*AN42)/1000</f>
        <v>6.9999999999999999E-6</v>
      </c>
      <c r="AH42" s="1029"/>
      <c r="AI42" s="1030"/>
      <c r="AJ42" s="1031"/>
      <c r="AK42" s="1032"/>
      <c r="AL42" s="966">
        <v>52</v>
      </c>
      <c r="AM42" s="966">
        <v>540</v>
      </c>
      <c r="AN42" s="1033">
        <v>7.0000000000000001E-3</v>
      </c>
      <c r="AO42" s="1043"/>
    </row>
    <row r="43" spans="1:41" s="933" customFormat="1" ht="15" customHeight="1">
      <c r="A43" s="966">
        <v>2</v>
      </c>
      <c r="B43" s="967" t="s">
        <v>158</v>
      </c>
      <c r="C43" s="968" t="s">
        <v>159</v>
      </c>
      <c r="D43" s="969" t="s">
        <v>41</v>
      </c>
      <c r="E43" s="970" t="s">
        <v>162</v>
      </c>
      <c r="F43" s="970" t="s">
        <v>163</v>
      </c>
      <c r="G43" s="970" t="s">
        <v>161</v>
      </c>
      <c r="H43" s="745"/>
      <c r="I43" s="745"/>
      <c r="J43" s="744">
        <v>85</v>
      </c>
      <c r="K43" s="744">
        <f t="shared" si="9"/>
        <v>85</v>
      </c>
      <c r="L43" s="979"/>
      <c r="M43" s="980"/>
      <c r="N43" s="981"/>
      <c r="O43" s="981"/>
      <c r="P43" s="981"/>
      <c r="Q43" s="981"/>
      <c r="R43" s="981"/>
      <c r="S43" s="981"/>
      <c r="T43" s="981"/>
      <c r="U43" s="981"/>
      <c r="V43" s="981"/>
      <c r="W43" s="981"/>
      <c r="X43" s="981"/>
      <c r="Y43" s="981"/>
      <c r="Z43" s="981"/>
      <c r="AA43" s="981"/>
      <c r="AB43" s="989">
        <f t="shared" si="1"/>
        <v>0</v>
      </c>
      <c r="AC43" s="989">
        <f t="shared" si="1"/>
        <v>0</v>
      </c>
      <c r="AD43" s="989">
        <f t="shared" si="1"/>
        <v>85</v>
      </c>
      <c r="AE43" s="989">
        <f t="shared" si="8"/>
        <v>85</v>
      </c>
      <c r="AF43" s="991">
        <f t="shared" si="10"/>
        <v>8.185185185185186E-3</v>
      </c>
      <c r="AG43" s="991">
        <f t="shared" si="11"/>
        <v>5.9499999999999993E-4</v>
      </c>
      <c r="AH43" s="1029"/>
      <c r="AI43" s="1030"/>
      <c r="AJ43" s="1031"/>
      <c r="AK43" s="1032"/>
      <c r="AL43" s="966">
        <v>52</v>
      </c>
      <c r="AM43" s="966">
        <v>540</v>
      </c>
      <c r="AN43" s="1033">
        <v>7.0000000000000001E-3</v>
      </c>
      <c r="AO43" s="1043"/>
    </row>
    <row r="44" spans="1:41" s="933" customFormat="1" ht="15" customHeight="1">
      <c r="A44" s="966">
        <v>3</v>
      </c>
      <c r="B44" s="967" t="s">
        <v>158</v>
      </c>
      <c r="C44" s="968" t="s">
        <v>159</v>
      </c>
      <c r="D44" s="969" t="s">
        <v>41</v>
      </c>
      <c r="E44" s="970" t="s">
        <v>164</v>
      </c>
      <c r="F44" s="970" t="s">
        <v>163</v>
      </c>
      <c r="G44" s="970" t="s">
        <v>161</v>
      </c>
      <c r="H44" s="745"/>
      <c r="I44" s="745"/>
      <c r="J44" s="744">
        <v>41</v>
      </c>
      <c r="K44" s="744">
        <f t="shared" si="9"/>
        <v>41</v>
      </c>
      <c r="L44" s="979"/>
      <c r="M44" s="980"/>
      <c r="N44" s="981"/>
      <c r="O44" s="981"/>
      <c r="P44" s="981"/>
      <c r="Q44" s="981"/>
      <c r="R44" s="981"/>
      <c r="S44" s="981"/>
      <c r="T44" s="981"/>
      <c r="U44" s="981"/>
      <c r="V44" s="981"/>
      <c r="W44" s="981"/>
      <c r="X44" s="981"/>
      <c r="Y44" s="981"/>
      <c r="Z44" s="981"/>
      <c r="AA44" s="981"/>
      <c r="AB44" s="989">
        <f t="shared" si="1"/>
        <v>0</v>
      </c>
      <c r="AC44" s="989">
        <f t="shared" si="1"/>
        <v>0</v>
      </c>
      <c r="AD44" s="989">
        <f t="shared" si="1"/>
        <v>41</v>
      </c>
      <c r="AE44" s="989">
        <f t="shared" si="8"/>
        <v>41</v>
      </c>
      <c r="AF44" s="991">
        <f t="shared" si="10"/>
        <v>3.9481481481481485E-3</v>
      </c>
      <c r="AG44" s="991">
        <f t="shared" si="11"/>
        <v>2.8700000000000004E-4</v>
      </c>
      <c r="AH44" s="1029"/>
      <c r="AI44" s="1030"/>
      <c r="AJ44" s="1031"/>
      <c r="AK44" s="1032"/>
      <c r="AL44" s="966">
        <v>52</v>
      </c>
      <c r="AM44" s="966">
        <v>540</v>
      </c>
      <c r="AN44" s="1033">
        <v>7.0000000000000001E-3</v>
      </c>
      <c r="AO44" s="1043"/>
    </row>
    <row r="45" spans="1:41" s="933" customFormat="1" ht="15" customHeight="1">
      <c r="A45" s="966">
        <v>4</v>
      </c>
      <c r="B45" s="967" t="s">
        <v>158</v>
      </c>
      <c r="C45" s="968" t="s">
        <v>159</v>
      </c>
      <c r="D45" s="969" t="s">
        <v>41</v>
      </c>
      <c r="E45" s="970" t="s">
        <v>119</v>
      </c>
      <c r="F45" s="970" t="s">
        <v>165</v>
      </c>
      <c r="G45" s="970" t="s">
        <v>161</v>
      </c>
      <c r="H45" s="745"/>
      <c r="I45" s="745"/>
      <c r="J45" s="744">
        <v>105</v>
      </c>
      <c r="K45" s="744">
        <f t="shared" si="9"/>
        <v>105</v>
      </c>
      <c r="L45" s="979"/>
      <c r="M45" s="980"/>
      <c r="N45" s="981"/>
      <c r="O45" s="981"/>
      <c r="P45" s="981"/>
      <c r="Q45" s="981"/>
      <c r="R45" s="981"/>
      <c r="S45" s="981"/>
      <c r="T45" s="981"/>
      <c r="U45" s="981"/>
      <c r="V45" s="981"/>
      <c r="W45" s="981"/>
      <c r="X45" s="981"/>
      <c r="Y45" s="981"/>
      <c r="Z45" s="981"/>
      <c r="AA45" s="981"/>
      <c r="AB45" s="989">
        <f t="shared" si="1"/>
        <v>0</v>
      </c>
      <c r="AC45" s="989">
        <f t="shared" si="1"/>
        <v>0</v>
      </c>
      <c r="AD45" s="989">
        <f t="shared" si="1"/>
        <v>105</v>
      </c>
      <c r="AE45" s="989">
        <f t="shared" si="8"/>
        <v>105</v>
      </c>
      <c r="AF45" s="991">
        <f t="shared" si="10"/>
        <v>1.0111111111111111E-2</v>
      </c>
      <c r="AG45" s="991">
        <f t="shared" si="11"/>
        <v>7.3499999999999998E-4</v>
      </c>
      <c r="AH45" s="1029"/>
      <c r="AI45" s="1030"/>
      <c r="AJ45" s="1031"/>
      <c r="AK45" s="1032"/>
      <c r="AL45" s="966">
        <v>52</v>
      </c>
      <c r="AM45" s="966">
        <v>540</v>
      </c>
      <c r="AN45" s="1033">
        <v>7.0000000000000001E-3</v>
      </c>
      <c r="AO45" s="1043"/>
    </row>
    <row r="46" spans="1:41" s="933" customFormat="1" ht="15" customHeight="1">
      <c r="A46" s="966">
        <v>5</v>
      </c>
      <c r="B46" s="967" t="s">
        <v>158</v>
      </c>
      <c r="C46" s="968" t="s">
        <v>159</v>
      </c>
      <c r="D46" s="969" t="s">
        <v>41</v>
      </c>
      <c r="E46" s="970" t="s">
        <v>162</v>
      </c>
      <c r="F46" s="970" t="s">
        <v>165</v>
      </c>
      <c r="G46" s="970" t="s">
        <v>161</v>
      </c>
      <c r="H46" s="745"/>
      <c r="I46" s="745"/>
      <c r="J46" s="744">
        <v>15</v>
      </c>
      <c r="K46" s="744">
        <f t="shared" si="9"/>
        <v>15</v>
      </c>
      <c r="L46" s="979"/>
      <c r="M46" s="980"/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9">
        <f t="shared" si="1"/>
        <v>0</v>
      </c>
      <c r="AC46" s="989">
        <f t="shared" si="1"/>
        <v>0</v>
      </c>
      <c r="AD46" s="989">
        <f t="shared" si="1"/>
        <v>15</v>
      </c>
      <c r="AE46" s="989">
        <f t="shared" si="8"/>
        <v>15</v>
      </c>
      <c r="AF46" s="991">
        <f t="shared" si="10"/>
        <v>1.4444444444444444E-3</v>
      </c>
      <c r="AG46" s="991">
        <f t="shared" si="11"/>
        <v>1.0499999999999999E-4</v>
      </c>
      <c r="AH46" s="1029"/>
      <c r="AI46" s="1030"/>
      <c r="AJ46" s="1031"/>
      <c r="AK46" s="1032"/>
      <c r="AL46" s="966">
        <v>52</v>
      </c>
      <c r="AM46" s="966">
        <v>540</v>
      </c>
      <c r="AN46" s="1033">
        <v>7.0000000000000001E-3</v>
      </c>
      <c r="AO46" s="1043"/>
    </row>
    <row r="47" spans="1:41" s="933" customFormat="1" ht="15" customHeight="1">
      <c r="A47" s="966">
        <v>6</v>
      </c>
      <c r="B47" s="967" t="s">
        <v>158</v>
      </c>
      <c r="C47" s="968" t="s">
        <v>159</v>
      </c>
      <c r="D47" s="969" t="s">
        <v>41</v>
      </c>
      <c r="E47" s="970" t="s">
        <v>166</v>
      </c>
      <c r="F47" s="970" t="s">
        <v>165</v>
      </c>
      <c r="G47" s="970" t="s">
        <v>161</v>
      </c>
      <c r="H47" s="745"/>
      <c r="I47" s="745"/>
      <c r="J47" s="744">
        <v>15</v>
      </c>
      <c r="K47" s="744">
        <f t="shared" si="9"/>
        <v>15</v>
      </c>
      <c r="L47" s="979"/>
      <c r="M47" s="980"/>
      <c r="N47" s="981"/>
      <c r="O47" s="981"/>
      <c r="P47" s="981"/>
      <c r="Q47" s="981"/>
      <c r="R47" s="981"/>
      <c r="S47" s="981"/>
      <c r="T47" s="981"/>
      <c r="U47" s="981"/>
      <c r="V47" s="981"/>
      <c r="W47" s="981"/>
      <c r="X47" s="981"/>
      <c r="Y47" s="981"/>
      <c r="Z47" s="981"/>
      <c r="AA47" s="981"/>
      <c r="AB47" s="989">
        <f t="shared" si="1"/>
        <v>0</v>
      </c>
      <c r="AC47" s="989">
        <f t="shared" si="1"/>
        <v>0</v>
      </c>
      <c r="AD47" s="989">
        <f t="shared" si="1"/>
        <v>15</v>
      </c>
      <c r="AE47" s="989">
        <f t="shared" si="8"/>
        <v>15</v>
      </c>
      <c r="AF47" s="991">
        <f t="shared" si="10"/>
        <v>1.4444444444444444E-3</v>
      </c>
      <c r="AG47" s="991">
        <f t="shared" si="11"/>
        <v>1.0499999999999999E-4</v>
      </c>
      <c r="AH47" s="1029"/>
      <c r="AI47" s="1030"/>
      <c r="AJ47" s="1031"/>
      <c r="AK47" s="1032"/>
      <c r="AL47" s="966">
        <v>52</v>
      </c>
      <c r="AM47" s="966">
        <v>540</v>
      </c>
      <c r="AN47" s="1033">
        <v>7.0000000000000001E-3</v>
      </c>
      <c r="AO47" s="1043"/>
    </row>
    <row r="48" spans="1:41" s="933" customFormat="1" ht="15" customHeight="1">
      <c r="A48" s="966">
        <v>7</v>
      </c>
      <c r="B48" s="967" t="s">
        <v>158</v>
      </c>
      <c r="C48" s="968" t="s">
        <v>159</v>
      </c>
      <c r="D48" s="969" t="s">
        <v>41</v>
      </c>
      <c r="E48" s="970" t="s">
        <v>167</v>
      </c>
      <c r="F48" s="970" t="s">
        <v>165</v>
      </c>
      <c r="G48" s="970" t="s">
        <v>161</v>
      </c>
      <c r="H48" s="745"/>
      <c r="I48" s="745"/>
      <c r="J48" s="744">
        <v>75</v>
      </c>
      <c r="K48" s="744">
        <f t="shared" si="9"/>
        <v>75</v>
      </c>
      <c r="L48" s="979"/>
      <c r="M48" s="980"/>
      <c r="N48" s="981"/>
      <c r="O48" s="981"/>
      <c r="P48" s="981"/>
      <c r="Q48" s="981"/>
      <c r="R48" s="981"/>
      <c r="S48" s="981"/>
      <c r="T48" s="981"/>
      <c r="U48" s="981"/>
      <c r="V48" s="981"/>
      <c r="W48" s="981"/>
      <c r="X48" s="981"/>
      <c r="Y48" s="981"/>
      <c r="Z48" s="981"/>
      <c r="AA48" s="981"/>
      <c r="AB48" s="989">
        <f t="shared" si="1"/>
        <v>0</v>
      </c>
      <c r="AC48" s="989">
        <f t="shared" si="1"/>
        <v>0</v>
      </c>
      <c r="AD48" s="989">
        <f t="shared" si="1"/>
        <v>75</v>
      </c>
      <c r="AE48" s="989">
        <f t="shared" si="8"/>
        <v>75</v>
      </c>
      <c r="AF48" s="991">
        <f t="shared" si="10"/>
        <v>7.2222222222222219E-3</v>
      </c>
      <c r="AG48" s="991">
        <f t="shared" si="11"/>
        <v>5.2500000000000008E-4</v>
      </c>
      <c r="AH48" s="1029"/>
      <c r="AI48" s="1030"/>
      <c r="AJ48" s="1031"/>
      <c r="AK48" s="1032"/>
      <c r="AL48" s="966">
        <v>52</v>
      </c>
      <c r="AM48" s="966">
        <v>540</v>
      </c>
      <c r="AN48" s="1033">
        <v>7.0000000000000001E-3</v>
      </c>
      <c r="AO48" s="1043"/>
    </row>
    <row r="49" spans="1:41" s="933" customFormat="1" ht="15" customHeight="1">
      <c r="A49" s="966">
        <v>8</v>
      </c>
      <c r="B49" s="967" t="s">
        <v>158</v>
      </c>
      <c r="C49" s="968" t="s">
        <v>159</v>
      </c>
      <c r="D49" s="969" t="s">
        <v>41</v>
      </c>
      <c r="E49" s="966" t="s">
        <v>164</v>
      </c>
      <c r="F49" s="966" t="s">
        <v>168</v>
      </c>
      <c r="G49" s="966" t="s">
        <v>161</v>
      </c>
      <c r="H49" s="745"/>
      <c r="I49" s="745"/>
      <c r="J49" s="744">
        <v>65</v>
      </c>
      <c r="K49" s="744">
        <f t="shared" si="9"/>
        <v>65</v>
      </c>
      <c r="L49" s="979"/>
      <c r="M49" s="980"/>
      <c r="N49" s="981"/>
      <c r="O49" s="981"/>
      <c r="P49" s="981"/>
      <c r="Q49" s="981"/>
      <c r="R49" s="981"/>
      <c r="S49" s="981"/>
      <c r="T49" s="981"/>
      <c r="U49" s="981"/>
      <c r="V49" s="981"/>
      <c r="W49" s="981"/>
      <c r="X49" s="981"/>
      <c r="Y49" s="981"/>
      <c r="Z49" s="981"/>
      <c r="AA49" s="981"/>
      <c r="AB49" s="989">
        <f t="shared" si="1"/>
        <v>0</v>
      </c>
      <c r="AC49" s="989">
        <f t="shared" si="1"/>
        <v>0</v>
      </c>
      <c r="AD49" s="989">
        <f t="shared" si="1"/>
        <v>65</v>
      </c>
      <c r="AE49" s="989">
        <f t="shared" si="8"/>
        <v>65</v>
      </c>
      <c r="AF49" s="991">
        <f t="shared" si="10"/>
        <v>6.2592592592592587E-3</v>
      </c>
      <c r="AG49" s="991">
        <f t="shared" si="11"/>
        <v>4.55E-4</v>
      </c>
      <c r="AH49" s="1029"/>
      <c r="AI49" s="1030"/>
      <c r="AJ49" s="1031"/>
      <c r="AK49" s="1032"/>
      <c r="AL49" s="966">
        <v>52</v>
      </c>
      <c r="AM49" s="966">
        <v>540</v>
      </c>
      <c r="AN49" s="1033">
        <v>7.0000000000000001E-3</v>
      </c>
      <c r="AO49" s="1043"/>
    </row>
    <row r="50" spans="1:41" s="933" customFormat="1" ht="15" customHeight="1">
      <c r="A50" s="966">
        <v>9</v>
      </c>
      <c r="B50" s="967" t="s">
        <v>158</v>
      </c>
      <c r="C50" s="968" t="s">
        <v>159</v>
      </c>
      <c r="D50" s="969" t="s">
        <v>41</v>
      </c>
      <c r="E50" s="970" t="s">
        <v>162</v>
      </c>
      <c r="F50" s="970" t="s">
        <v>168</v>
      </c>
      <c r="G50" s="970" t="s">
        <v>161</v>
      </c>
      <c r="H50" s="745"/>
      <c r="I50" s="745"/>
      <c r="J50" s="744">
        <v>5</v>
      </c>
      <c r="K50" s="744">
        <f t="shared" si="9"/>
        <v>5</v>
      </c>
      <c r="L50" s="979"/>
      <c r="M50" s="980"/>
      <c r="N50" s="981"/>
      <c r="O50" s="981"/>
      <c r="P50" s="981"/>
      <c r="Q50" s="981"/>
      <c r="R50" s="981"/>
      <c r="S50" s="981"/>
      <c r="T50" s="981"/>
      <c r="U50" s="981"/>
      <c r="V50" s="981"/>
      <c r="W50" s="981"/>
      <c r="X50" s="981"/>
      <c r="Y50" s="981"/>
      <c r="Z50" s="981"/>
      <c r="AA50" s="981"/>
      <c r="AB50" s="989">
        <f t="shared" si="1"/>
        <v>0</v>
      </c>
      <c r="AC50" s="989">
        <f t="shared" si="1"/>
        <v>0</v>
      </c>
      <c r="AD50" s="989">
        <f t="shared" si="1"/>
        <v>5</v>
      </c>
      <c r="AE50" s="989">
        <f t="shared" si="8"/>
        <v>5</v>
      </c>
      <c r="AF50" s="991">
        <f t="shared" si="10"/>
        <v>4.8148148148148144E-4</v>
      </c>
      <c r="AG50" s="1038">
        <f t="shared" si="11"/>
        <v>3.5000000000000004E-5</v>
      </c>
      <c r="AH50" s="1029"/>
      <c r="AI50" s="1030"/>
      <c r="AJ50" s="1031"/>
      <c r="AK50" s="1032"/>
      <c r="AL50" s="966">
        <v>52</v>
      </c>
      <c r="AM50" s="966">
        <v>540</v>
      </c>
      <c r="AN50" s="1033">
        <v>7.0000000000000001E-3</v>
      </c>
      <c r="AO50" s="1043"/>
    </row>
    <row r="51" spans="1:41" s="933" customFormat="1" ht="15" customHeight="1">
      <c r="A51" s="966">
        <v>10</v>
      </c>
      <c r="B51" s="967" t="s">
        <v>158</v>
      </c>
      <c r="C51" s="968" t="s">
        <v>159</v>
      </c>
      <c r="D51" s="969" t="s">
        <v>41</v>
      </c>
      <c r="E51" s="970" t="s">
        <v>120</v>
      </c>
      <c r="F51" s="970" t="s">
        <v>168</v>
      </c>
      <c r="G51" s="970" t="s">
        <v>161</v>
      </c>
      <c r="H51" s="745"/>
      <c r="I51" s="745"/>
      <c r="J51" s="744">
        <f>SUM(J42:J50)</f>
        <v>407</v>
      </c>
      <c r="K51" s="744">
        <f t="shared" si="9"/>
        <v>407</v>
      </c>
      <c r="L51" s="979"/>
      <c r="M51" s="980"/>
      <c r="N51" s="981"/>
      <c r="O51" s="981"/>
      <c r="P51" s="981"/>
      <c r="Q51" s="981"/>
      <c r="R51" s="981"/>
      <c r="S51" s="981"/>
      <c r="T51" s="981"/>
      <c r="U51" s="981"/>
      <c r="V51" s="981"/>
      <c r="W51" s="981"/>
      <c r="X51" s="981"/>
      <c r="Y51" s="981"/>
      <c r="Z51" s="981"/>
      <c r="AA51" s="981"/>
      <c r="AB51" s="989">
        <f t="shared" si="1"/>
        <v>0</v>
      </c>
      <c r="AC51" s="989">
        <f t="shared" si="1"/>
        <v>0</v>
      </c>
      <c r="AD51" s="989">
        <f t="shared" si="1"/>
        <v>407</v>
      </c>
      <c r="AE51" s="989">
        <f t="shared" si="8"/>
        <v>407</v>
      </c>
      <c r="AF51" s="991">
        <f t="shared" si="10"/>
        <v>3.9192592592592591E-2</v>
      </c>
      <c r="AG51" s="991">
        <f t="shared" si="11"/>
        <v>2.8490000000000004E-3</v>
      </c>
      <c r="AH51" s="1029"/>
      <c r="AI51" s="1030"/>
      <c r="AJ51" s="1031"/>
      <c r="AK51" s="1032"/>
      <c r="AL51" s="966">
        <v>52</v>
      </c>
      <c r="AM51" s="966">
        <v>540</v>
      </c>
      <c r="AN51" s="1033">
        <v>7.0000000000000001E-3</v>
      </c>
      <c r="AO51" s="1043"/>
    </row>
    <row r="52" spans="1:41" s="934" customFormat="1" ht="15" customHeight="1">
      <c r="A52" s="971"/>
      <c r="B52" s="972"/>
      <c r="C52" s="973" t="s">
        <v>69</v>
      </c>
      <c r="D52" s="974" t="s">
        <v>41</v>
      </c>
      <c r="E52" s="975"/>
      <c r="F52" s="975"/>
      <c r="G52" s="975"/>
      <c r="H52" s="698"/>
      <c r="I52" s="698"/>
      <c r="J52" s="698">
        <f>SUM(J42:J51)</f>
        <v>814</v>
      </c>
      <c r="K52" s="698">
        <f t="shared" si="9"/>
        <v>814</v>
      </c>
      <c r="L52" s="982"/>
      <c r="M52" s="983"/>
      <c r="N52" s="984"/>
      <c r="O52" s="984"/>
      <c r="P52" s="984"/>
      <c r="Q52" s="984"/>
      <c r="R52" s="984"/>
      <c r="S52" s="984"/>
      <c r="T52" s="984"/>
      <c r="U52" s="984"/>
      <c r="V52" s="984"/>
      <c r="W52" s="984"/>
      <c r="X52" s="984"/>
      <c r="Y52" s="984"/>
      <c r="Z52" s="984"/>
      <c r="AA52" s="984"/>
      <c r="AB52" s="994">
        <f t="shared" si="1"/>
        <v>0</v>
      </c>
      <c r="AC52" s="994">
        <f t="shared" si="1"/>
        <v>0</v>
      </c>
      <c r="AD52" s="995">
        <f t="shared" si="1"/>
        <v>814</v>
      </c>
      <c r="AE52" s="995">
        <f t="shared" si="8"/>
        <v>814</v>
      </c>
      <c r="AF52" s="996">
        <f>SUM(AF42:AF51)</f>
        <v>7.8385185185185169E-2</v>
      </c>
      <c r="AG52" s="996">
        <f>SUM(AG42:AG51)</f>
        <v>5.6979999999999999E-3</v>
      </c>
      <c r="AH52" s="971"/>
      <c r="AI52" s="971"/>
      <c r="AJ52" s="1034"/>
      <c r="AK52" s="1035"/>
      <c r="AL52" s="972"/>
      <c r="AM52" s="1036"/>
      <c r="AN52" s="1037"/>
      <c r="AO52" s="975"/>
    </row>
    <row r="53" spans="1:41" s="933" customFormat="1" ht="15" customHeight="1">
      <c r="A53" s="966">
        <v>1</v>
      </c>
      <c r="B53" s="967" t="s">
        <v>169</v>
      </c>
      <c r="C53" s="968" t="s">
        <v>170</v>
      </c>
      <c r="D53" s="969" t="s">
        <v>41</v>
      </c>
      <c r="E53" s="970" t="s">
        <v>171</v>
      </c>
      <c r="F53" s="970" t="s">
        <v>172</v>
      </c>
      <c r="G53" s="970" t="s">
        <v>161</v>
      </c>
      <c r="H53" s="745"/>
      <c r="I53" s="745"/>
      <c r="J53" s="744">
        <v>130</v>
      </c>
      <c r="K53" s="744">
        <f t="shared" ref="K53:K58" si="12">SUM(H53+I53+J53)</f>
        <v>130</v>
      </c>
      <c r="L53" s="979"/>
      <c r="M53" s="980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  <c r="Z53" s="981"/>
      <c r="AA53" s="981"/>
      <c r="AB53" s="989">
        <f t="shared" si="1"/>
        <v>0</v>
      </c>
      <c r="AC53" s="989">
        <f t="shared" si="1"/>
        <v>0</v>
      </c>
      <c r="AD53" s="989">
        <f t="shared" si="1"/>
        <v>130</v>
      </c>
      <c r="AE53" s="989">
        <f t="shared" ref="AE53:AE58" si="13">AB53+AC53+AD53</f>
        <v>130</v>
      </c>
      <c r="AF53" s="991">
        <f t="shared" ref="AF53:AF57" si="14">((AE53/AM53)*AL53)/1000</f>
        <v>1.2518518518518517E-2</v>
      </c>
      <c r="AG53" s="1038">
        <f t="shared" ref="AG53:AG57" si="15">(AE53*AN53)/1000</f>
        <v>9.1E-4</v>
      </c>
      <c r="AH53" s="1029"/>
      <c r="AI53" s="1030"/>
      <c r="AJ53" s="1031"/>
      <c r="AK53" s="1032"/>
      <c r="AL53" s="966">
        <v>52</v>
      </c>
      <c r="AM53" s="966">
        <v>540</v>
      </c>
      <c r="AN53" s="1033">
        <v>7.0000000000000001E-3</v>
      </c>
      <c r="AO53" s="1043"/>
    </row>
    <row r="54" spans="1:41" s="933" customFormat="1" ht="15" customHeight="1">
      <c r="A54" s="966">
        <v>2</v>
      </c>
      <c r="B54" s="967" t="s">
        <v>169</v>
      </c>
      <c r="C54" s="968" t="s">
        <v>170</v>
      </c>
      <c r="D54" s="969" t="s">
        <v>41</v>
      </c>
      <c r="E54" s="970" t="s">
        <v>119</v>
      </c>
      <c r="F54" s="970" t="s">
        <v>165</v>
      </c>
      <c r="G54" s="970" t="s">
        <v>161</v>
      </c>
      <c r="H54" s="745"/>
      <c r="I54" s="745"/>
      <c r="J54" s="744">
        <v>179</v>
      </c>
      <c r="K54" s="744">
        <f t="shared" si="12"/>
        <v>179</v>
      </c>
      <c r="L54" s="979"/>
      <c r="M54" s="980"/>
      <c r="N54" s="981"/>
      <c r="O54" s="981"/>
      <c r="P54" s="981"/>
      <c r="Q54" s="981"/>
      <c r="R54" s="981"/>
      <c r="S54" s="981"/>
      <c r="T54" s="981"/>
      <c r="U54" s="981"/>
      <c r="V54" s="981"/>
      <c r="W54" s="981"/>
      <c r="X54" s="981"/>
      <c r="Y54" s="981"/>
      <c r="Z54" s="981"/>
      <c r="AA54" s="981"/>
      <c r="AB54" s="989">
        <f t="shared" si="1"/>
        <v>0</v>
      </c>
      <c r="AC54" s="989">
        <f t="shared" si="1"/>
        <v>0</v>
      </c>
      <c r="AD54" s="989">
        <f t="shared" si="1"/>
        <v>179</v>
      </c>
      <c r="AE54" s="989">
        <f t="shared" si="13"/>
        <v>179</v>
      </c>
      <c r="AF54" s="991">
        <f t="shared" si="14"/>
        <v>1.7237037037037037E-2</v>
      </c>
      <c r="AG54" s="991">
        <f t="shared" si="15"/>
        <v>1.2530000000000002E-3</v>
      </c>
      <c r="AH54" s="1029"/>
      <c r="AI54" s="1030"/>
      <c r="AJ54" s="1031"/>
      <c r="AK54" s="1032"/>
      <c r="AL54" s="966">
        <v>52</v>
      </c>
      <c r="AM54" s="966">
        <v>540</v>
      </c>
      <c r="AN54" s="1033">
        <v>7.0000000000000001E-3</v>
      </c>
      <c r="AO54" s="1043"/>
    </row>
    <row r="55" spans="1:41" s="933" customFormat="1" ht="15" customHeight="1">
      <c r="A55" s="966">
        <v>3</v>
      </c>
      <c r="B55" s="967" t="s">
        <v>169</v>
      </c>
      <c r="C55" s="968" t="s">
        <v>170</v>
      </c>
      <c r="D55" s="969" t="s">
        <v>41</v>
      </c>
      <c r="E55" s="970" t="s">
        <v>173</v>
      </c>
      <c r="F55" s="970" t="s">
        <v>174</v>
      </c>
      <c r="G55" s="970" t="s">
        <v>161</v>
      </c>
      <c r="H55" s="745"/>
      <c r="I55" s="745"/>
      <c r="J55" s="744">
        <v>15</v>
      </c>
      <c r="K55" s="744">
        <f t="shared" si="12"/>
        <v>15</v>
      </c>
      <c r="L55" s="979"/>
      <c r="M55" s="980"/>
      <c r="N55" s="981"/>
      <c r="O55" s="981"/>
      <c r="P55" s="981"/>
      <c r="Q55" s="981"/>
      <c r="R55" s="981"/>
      <c r="S55" s="981"/>
      <c r="T55" s="981"/>
      <c r="U55" s="981"/>
      <c r="V55" s="981"/>
      <c r="W55" s="981"/>
      <c r="X55" s="981"/>
      <c r="Y55" s="981"/>
      <c r="Z55" s="981"/>
      <c r="AA55" s="981"/>
      <c r="AB55" s="989">
        <f t="shared" si="1"/>
        <v>0</v>
      </c>
      <c r="AC55" s="989">
        <f t="shared" si="1"/>
        <v>0</v>
      </c>
      <c r="AD55" s="989">
        <f t="shared" si="1"/>
        <v>15</v>
      </c>
      <c r="AE55" s="989">
        <f t="shared" si="13"/>
        <v>15</v>
      </c>
      <c r="AF55" s="991">
        <f t="shared" si="14"/>
        <v>1.4444444444444444E-3</v>
      </c>
      <c r="AG55" s="991">
        <f t="shared" si="15"/>
        <v>1.0499999999999999E-4</v>
      </c>
      <c r="AH55" s="1029"/>
      <c r="AI55" s="1030"/>
      <c r="AJ55" s="1031"/>
      <c r="AK55" s="1032"/>
      <c r="AL55" s="966">
        <v>52</v>
      </c>
      <c r="AM55" s="966">
        <v>540</v>
      </c>
      <c r="AN55" s="1033">
        <v>7.0000000000000001E-3</v>
      </c>
      <c r="AO55" s="1043"/>
    </row>
    <row r="56" spans="1:41" s="933" customFormat="1" ht="15" customHeight="1">
      <c r="A56" s="966">
        <v>4</v>
      </c>
      <c r="B56" s="967" t="s">
        <v>169</v>
      </c>
      <c r="C56" s="968" t="s">
        <v>170</v>
      </c>
      <c r="D56" s="969" t="s">
        <v>41</v>
      </c>
      <c r="E56" s="970" t="s">
        <v>161</v>
      </c>
      <c r="F56" s="970" t="s">
        <v>43</v>
      </c>
      <c r="G56" s="970" t="s">
        <v>161</v>
      </c>
      <c r="H56" s="745"/>
      <c r="I56" s="745"/>
      <c r="J56" s="744">
        <v>75</v>
      </c>
      <c r="K56" s="744">
        <f t="shared" si="12"/>
        <v>75</v>
      </c>
      <c r="L56" s="979"/>
      <c r="M56" s="980"/>
      <c r="N56" s="981"/>
      <c r="O56" s="981"/>
      <c r="P56" s="981"/>
      <c r="Q56" s="981"/>
      <c r="R56" s="981"/>
      <c r="S56" s="981"/>
      <c r="T56" s="981"/>
      <c r="U56" s="981"/>
      <c r="V56" s="981"/>
      <c r="W56" s="981"/>
      <c r="X56" s="981"/>
      <c r="Y56" s="981"/>
      <c r="Z56" s="981"/>
      <c r="AA56" s="981"/>
      <c r="AB56" s="989">
        <f t="shared" si="1"/>
        <v>0</v>
      </c>
      <c r="AC56" s="989">
        <f t="shared" si="1"/>
        <v>0</v>
      </c>
      <c r="AD56" s="989">
        <f t="shared" si="1"/>
        <v>75</v>
      </c>
      <c r="AE56" s="989">
        <f t="shared" si="13"/>
        <v>75</v>
      </c>
      <c r="AF56" s="991">
        <f t="shared" si="14"/>
        <v>7.2222222222222219E-3</v>
      </c>
      <c r="AG56" s="991">
        <f t="shared" si="15"/>
        <v>5.2500000000000008E-4</v>
      </c>
      <c r="AH56" s="1029"/>
      <c r="AI56" s="1030"/>
      <c r="AJ56" s="1031"/>
      <c r="AK56" s="1032"/>
      <c r="AL56" s="966">
        <v>52</v>
      </c>
      <c r="AM56" s="966">
        <v>540</v>
      </c>
      <c r="AN56" s="1033">
        <v>7.0000000000000001E-3</v>
      </c>
      <c r="AO56" s="1043"/>
    </row>
    <row r="57" spans="1:41" s="933" customFormat="1" ht="15" customHeight="1">
      <c r="A57" s="966">
        <v>5</v>
      </c>
      <c r="B57" s="967" t="s">
        <v>169</v>
      </c>
      <c r="C57" s="968" t="s">
        <v>170</v>
      </c>
      <c r="D57" s="969" t="s">
        <v>41</v>
      </c>
      <c r="E57" s="970" t="s">
        <v>175</v>
      </c>
      <c r="F57" s="970" t="s">
        <v>168</v>
      </c>
      <c r="G57" s="970" t="s">
        <v>161</v>
      </c>
      <c r="H57" s="745"/>
      <c r="I57" s="745"/>
      <c r="J57" s="744">
        <v>75</v>
      </c>
      <c r="K57" s="744">
        <f t="shared" si="12"/>
        <v>75</v>
      </c>
      <c r="L57" s="979"/>
      <c r="M57" s="980"/>
      <c r="N57" s="981"/>
      <c r="O57" s="981"/>
      <c r="P57" s="981"/>
      <c r="Q57" s="981"/>
      <c r="R57" s="981"/>
      <c r="S57" s="981"/>
      <c r="T57" s="981"/>
      <c r="U57" s="981"/>
      <c r="V57" s="981"/>
      <c r="W57" s="981"/>
      <c r="X57" s="981"/>
      <c r="Y57" s="981"/>
      <c r="Z57" s="981"/>
      <c r="AA57" s="981"/>
      <c r="AB57" s="989">
        <f t="shared" si="1"/>
        <v>0</v>
      </c>
      <c r="AC57" s="989">
        <f t="shared" si="1"/>
        <v>0</v>
      </c>
      <c r="AD57" s="989">
        <f t="shared" si="1"/>
        <v>75</v>
      </c>
      <c r="AE57" s="989">
        <f t="shared" si="13"/>
        <v>75</v>
      </c>
      <c r="AF57" s="991">
        <f t="shared" si="14"/>
        <v>7.2222222222222219E-3</v>
      </c>
      <c r="AG57" s="991">
        <f t="shared" si="15"/>
        <v>5.2500000000000008E-4</v>
      </c>
      <c r="AH57" s="1029"/>
      <c r="AI57" s="1030"/>
      <c r="AJ57" s="1031"/>
      <c r="AK57" s="1032"/>
      <c r="AL57" s="966">
        <v>52</v>
      </c>
      <c r="AM57" s="966">
        <v>540</v>
      </c>
      <c r="AN57" s="1033">
        <v>7.0000000000000001E-3</v>
      </c>
      <c r="AO57" s="1043"/>
    </row>
    <row r="58" spans="1:41" s="934" customFormat="1" ht="15" customHeight="1">
      <c r="A58" s="971"/>
      <c r="B58" s="972"/>
      <c r="C58" s="973" t="s">
        <v>69</v>
      </c>
      <c r="D58" s="974" t="s">
        <v>41</v>
      </c>
      <c r="E58" s="975"/>
      <c r="F58" s="975"/>
      <c r="G58" s="975"/>
      <c r="H58" s="698"/>
      <c r="I58" s="698"/>
      <c r="J58" s="698">
        <f>SUM(J53:J57)</f>
        <v>474</v>
      </c>
      <c r="K58" s="698">
        <f t="shared" si="12"/>
        <v>474</v>
      </c>
      <c r="L58" s="982"/>
      <c r="M58" s="983"/>
      <c r="N58" s="984"/>
      <c r="O58" s="984"/>
      <c r="P58" s="984"/>
      <c r="Q58" s="984"/>
      <c r="R58" s="984"/>
      <c r="S58" s="984"/>
      <c r="T58" s="984"/>
      <c r="U58" s="984"/>
      <c r="V58" s="984"/>
      <c r="W58" s="984"/>
      <c r="X58" s="984"/>
      <c r="Y58" s="984"/>
      <c r="Z58" s="984"/>
      <c r="AA58" s="984"/>
      <c r="AB58" s="994">
        <f t="shared" si="1"/>
        <v>0</v>
      </c>
      <c r="AC58" s="994">
        <f t="shared" si="1"/>
        <v>0</v>
      </c>
      <c r="AD58" s="995">
        <f t="shared" si="1"/>
        <v>474</v>
      </c>
      <c r="AE58" s="995">
        <f t="shared" si="13"/>
        <v>474</v>
      </c>
      <c r="AF58" s="996">
        <f>SUM(AF53:AF57)</f>
        <v>4.5644444444444439E-2</v>
      </c>
      <c r="AG58" s="996">
        <f>SUM(AG53:AG57)</f>
        <v>3.3180000000000006E-3</v>
      </c>
      <c r="AH58" s="971"/>
      <c r="AI58" s="971"/>
      <c r="AJ58" s="1034"/>
      <c r="AK58" s="1035"/>
      <c r="AL58" s="972"/>
      <c r="AM58" s="1036"/>
      <c r="AN58" s="1037"/>
      <c r="AO58" s="975"/>
    </row>
    <row r="59" spans="1:41" s="933" customFormat="1" ht="15" customHeight="1">
      <c r="A59" s="966">
        <v>1</v>
      </c>
      <c r="B59" s="967" t="s">
        <v>176</v>
      </c>
      <c r="C59" s="968" t="s">
        <v>177</v>
      </c>
      <c r="D59" s="969" t="s">
        <v>41</v>
      </c>
      <c r="E59" s="970" t="s">
        <v>150</v>
      </c>
      <c r="F59" s="970" t="s">
        <v>172</v>
      </c>
      <c r="G59" s="970" t="s">
        <v>161</v>
      </c>
      <c r="H59" s="745"/>
      <c r="I59" s="745"/>
      <c r="J59" s="744">
        <v>130</v>
      </c>
      <c r="K59" s="744">
        <f t="shared" ref="K59:K64" si="16">SUM(H59+I59+J59)</f>
        <v>130</v>
      </c>
      <c r="L59" s="979"/>
      <c r="M59" s="980"/>
      <c r="N59" s="981"/>
      <c r="O59" s="981"/>
      <c r="P59" s="981"/>
      <c r="Q59" s="981"/>
      <c r="R59" s="981"/>
      <c r="S59" s="981"/>
      <c r="T59" s="981"/>
      <c r="U59" s="981"/>
      <c r="V59" s="981"/>
      <c r="W59" s="981"/>
      <c r="X59" s="981"/>
      <c r="Y59" s="981"/>
      <c r="Z59" s="981"/>
      <c r="AA59" s="981"/>
      <c r="AB59" s="989">
        <f t="shared" si="1"/>
        <v>0</v>
      </c>
      <c r="AC59" s="989">
        <f t="shared" si="1"/>
        <v>0</v>
      </c>
      <c r="AD59" s="989">
        <f t="shared" si="1"/>
        <v>130</v>
      </c>
      <c r="AE59" s="989">
        <f t="shared" ref="AE59:AE64" si="17">AB59+AC59+AD59</f>
        <v>130</v>
      </c>
      <c r="AF59" s="991">
        <f t="shared" ref="AF59:AF63" si="18">((AE59/AM59)*AL59)/1000</f>
        <v>1.2518518518518517E-2</v>
      </c>
      <c r="AG59" s="1038">
        <f t="shared" ref="AG59:AG63" si="19">(AE59*AN59)/1000</f>
        <v>9.1E-4</v>
      </c>
      <c r="AH59" s="1029"/>
      <c r="AI59" s="1030"/>
      <c r="AJ59" s="1031"/>
      <c r="AK59" s="1032"/>
      <c r="AL59" s="966">
        <v>52</v>
      </c>
      <c r="AM59" s="966">
        <v>540</v>
      </c>
      <c r="AN59" s="1033">
        <v>7.0000000000000001E-3</v>
      </c>
      <c r="AO59" s="1043"/>
    </row>
    <row r="60" spans="1:41" s="933" customFormat="1" ht="15" customHeight="1">
      <c r="A60" s="966">
        <v>2</v>
      </c>
      <c r="B60" s="967" t="s">
        <v>176</v>
      </c>
      <c r="C60" s="968" t="s">
        <v>177</v>
      </c>
      <c r="D60" s="969" t="s">
        <v>41</v>
      </c>
      <c r="E60" s="970" t="s">
        <v>173</v>
      </c>
      <c r="F60" s="970" t="s">
        <v>165</v>
      </c>
      <c r="G60" s="970" t="s">
        <v>161</v>
      </c>
      <c r="H60" s="745"/>
      <c r="I60" s="745"/>
      <c r="J60" s="744">
        <v>4</v>
      </c>
      <c r="K60" s="744">
        <f t="shared" si="16"/>
        <v>4</v>
      </c>
      <c r="L60" s="979"/>
      <c r="M60" s="980"/>
      <c r="N60" s="981"/>
      <c r="O60" s="981"/>
      <c r="P60" s="981"/>
      <c r="Q60" s="981"/>
      <c r="R60" s="981"/>
      <c r="S60" s="981"/>
      <c r="T60" s="981"/>
      <c r="U60" s="981"/>
      <c r="V60" s="981"/>
      <c r="W60" s="981"/>
      <c r="X60" s="981"/>
      <c r="Y60" s="981"/>
      <c r="Z60" s="981"/>
      <c r="AA60" s="981"/>
      <c r="AB60" s="989">
        <f t="shared" si="1"/>
        <v>0</v>
      </c>
      <c r="AC60" s="989">
        <f t="shared" si="1"/>
        <v>0</v>
      </c>
      <c r="AD60" s="989">
        <f t="shared" si="1"/>
        <v>4</v>
      </c>
      <c r="AE60" s="989">
        <f t="shared" si="17"/>
        <v>4</v>
      </c>
      <c r="AF60" s="991">
        <f t="shared" si="18"/>
        <v>3.8518518518518519E-4</v>
      </c>
      <c r="AG60" s="991">
        <f t="shared" si="19"/>
        <v>2.8E-5</v>
      </c>
      <c r="AH60" s="1029"/>
      <c r="AI60" s="1030"/>
      <c r="AJ60" s="1031"/>
      <c r="AK60" s="1032"/>
      <c r="AL60" s="966">
        <v>52</v>
      </c>
      <c r="AM60" s="966">
        <v>540</v>
      </c>
      <c r="AN60" s="1033">
        <v>7.0000000000000001E-3</v>
      </c>
      <c r="AO60" s="1043"/>
    </row>
    <row r="61" spans="1:41" s="933" customFormat="1" ht="15" customHeight="1">
      <c r="A61" s="966">
        <v>3</v>
      </c>
      <c r="B61" s="967" t="s">
        <v>176</v>
      </c>
      <c r="C61" s="968" t="s">
        <v>177</v>
      </c>
      <c r="D61" s="969" t="s">
        <v>41</v>
      </c>
      <c r="E61" s="970" t="s">
        <v>150</v>
      </c>
      <c r="F61" s="970" t="s">
        <v>178</v>
      </c>
      <c r="G61" s="970" t="s">
        <v>161</v>
      </c>
      <c r="H61" s="745"/>
      <c r="I61" s="745"/>
      <c r="J61" s="744">
        <v>60</v>
      </c>
      <c r="K61" s="744">
        <f t="shared" si="16"/>
        <v>60</v>
      </c>
      <c r="L61" s="979"/>
      <c r="M61" s="980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9">
        <f t="shared" si="1"/>
        <v>0</v>
      </c>
      <c r="AC61" s="989">
        <f t="shared" si="1"/>
        <v>0</v>
      </c>
      <c r="AD61" s="989">
        <f t="shared" si="1"/>
        <v>60</v>
      </c>
      <c r="AE61" s="989">
        <f t="shared" si="17"/>
        <v>60</v>
      </c>
      <c r="AF61" s="991">
        <f t="shared" si="18"/>
        <v>5.7777777777777775E-3</v>
      </c>
      <c r="AG61" s="991">
        <f t="shared" si="19"/>
        <v>4.1999999999999996E-4</v>
      </c>
      <c r="AH61" s="1029"/>
      <c r="AI61" s="1030"/>
      <c r="AJ61" s="1031"/>
      <c r="AK61" s="1032"/>
      <c r="AL61" s="966">
        <v>52</v>
      </c>
      <c r="AM61" s="966">
        <v>540</v>
      </c>
      <c r="AN61" s="1033">
        <v>7.0000000000000001E-3</v>
      </c>
      <c r="AO61" s="1043"/>
    </row>
    <row r="62" spans="1:41" s="933" customFormat="1" ht="15" customHeight="1">
      <c r="A62" s="966">
        <v>4</v>
      </c>
      <c r="B62" s="967" t="s">
        <v>176</v>
      </c>
      <c r="C62" s="968" t="s">
        <v>177</v>
      </c>
      <c r="D62" s="969" t="s">
        <v>41</v>
      </c>
      <c r="E62" s="970" t="s">
        <v>120</v>
      </c>
      <c r="F62" s="970" t="s">
        <v>168</v>
      </c>
      <c r="G62" s="970" t="s">
        <v>161</v>
      </c>
      <c r="H62" s="745"/>
      <c r="I62" s="745"/>
      <c r="J62" s="744">
        <v>60</v>
      </c>
      <c r="K62" s="744">
        <f t="shared" si="16"/>
        <v>60</v>
      </c>
      <c r="L62" s="979"/>
      <c r="M62" s="980"/>
      <c r="N62" s="981"/>
      <c r="O62" s="981"/>
      <c r="P62" s="981"/>
      <c r="Q62" s="981"/>
      <c r="R62" s="981"/>
      <c r="S62" s="981"/>
      <c r="T62" s="981"/>
      <c r="U62" s="981"/>
      <c r="V62" s="981"/>
      <c r="W62" s="981"/>
      <c r="X62" s="981"/>
      <c r="Y62" s="981"/>
      <c r="Z62" s="981"/>
      <c r="AA62" s="981"/>
      <c r="AB62" s="989">
        <f t="shared" si="1"/>
        <v>0</v>
      </c>
      <c r="AC62" s="989">
        <f t="shared" si="1"/>
        <v>0</v>
      </c>
      <c r="AD62" s="989">
        <f t="shared" si="1"/>
        <v>60</v>
      </c>
      <c r="AE62" s="989">
        <f t="shared" si="17"/>
        <v>60</v>
      </c>
      <c r="AF62" s="991">
        <f t="shared" si="18"/>
        <v>5.7777777777777775E-3</v>
      </c>
      <c r="AG62" s="991">
        <f t="shared" si="19"/>
        <v>4.1999999999999996E-4</v>
      </c>
      <c r="AH62" s="1029"/>
      <c r="AI62" s="1030"/>
      <c r="AJ62" s="1031"/>
      <c r="AK62" s="1032"/>
      <c r="AL62" s="966">
        <v>52</v>
      </c>
      <c r="AM62" s="966">
        <v>540</v>
      </c>
      <c r="AN62" s="1033">
        <v>7.0000000000000001E-3</v>
      </c>
      <c r="AO62" s="1043"/>
    </row>
    <row r="63" spans="1:41" s="933" customFormat="1" ht="15" customHeight="1">
      <c r="A63" s="966">
        <v>5</v>
      </c>
      <c r="B63" s="967" t="s">
        <v>176</v>
      </c>
      <c r="C63" s="968" t="s">
        <v>177</v>
      </c>
      <c r="D63" s="969" t="s">
        <v>41</v>
      </c>
      <c r="E63" s="970" t="s">
        <v>179</v>
      </c>
      <c r="F63" s="970" t="s">
        <v>168</v>
      </c>
      <c r="G63" s="970" t="s">
        <v>161</v>
      </c>
      <c r="H63" s="745"/>
      <c r="I63" s="745"/>
      <c r="J63" s="744">
        <v>30</v>
      </c>
      <c r="K63" s="744">
        <f t="shared" si="16"/>
        <v>30</v>
      </c>
      <c r="L63" s="979"/>
      <c r="M63" s="980"/>
      <c r="N63" s="981"/>
      <c r="O63" s="981"/>
      <c r="P63" s="981"/>
      <c r="Q63" s="981"/>
      <c r="R63" s="981"/>
      <c r="S63" s="981"/>
      <c r="T63" s="981"/>
      <c r="U63" s="981"/>
      <c r="V63" s="981"/>
      <c r="W63" s="981"/>
      <c r="X63" s="981"/>
      <c r="Y63" s="981"/>
      <c r="Z63" s="981"/>
      <c r="AA63" s="981"/>
      <c r="AB63" s="989">
        <f t="shared" si="1"/>
        <v>0</v>
      </c>
      <c r="AC63" s="989">
        <f t="shared" si="1"/>
        <v>0</v>
      </c>
      <c r="AD63" s="989">
        <f t="shared" si="1"/>
        <v>30</v>
      </c>
      <c r="AE63" s="989">
        <f t="shared" si="17"/>
        <v>30</v>
      </c>
      <c r="AF63" s="991">
        <f t="shared" si="18"/>
        <v>2.8888888888888888E-3</v>
      </c>
      <c r="AG63" s="991">
        <f t="shared" si="19"/>
        <v>2.0999999999999998E-4</v>
      </c>
      <c r="AH63" s="1029"/>
      <c r="AI63" s="1030"/>
      <c r="AJ63" s="1031"/>
      <c r="AK63" s="1032"/>
      <c r="AL63" s="966">
        <v>52</v>
      </c>
      <c r="AM63" s="966">
        <v>540</v>
      </c>
      <c r="AN63" s="1033">
        <v>7.0000000000000001E-3</v>
      </c>
      <c r="AO63" s="1043"/>
    </row>
    <row r="64" spans="1:41" s="934" customFormat="1" ht="15" customHeight="1">
      <c r="A64" s="971"/>
      <c r="B64" s="972"/>
      <c r="C64" s="973" t="s">
        <v>69</v>
      </c>
      <c r="D64" s="974" t="s">
        <v>41</v>
      </c>
      <c r="E64" s="975"/>
      <c r="F64" s="975"/>
      <c r="G64" s="975"/>
      <c r="H64" s="698"/>
      <c r="I64" s="698"/>
      <c r="J64" s="698">
        <f>SUM(J59:J63)</f>
        <v>284</v>
      </c>
      <c r="K64" s="698">
        <f t="shared" si="16"/>
        <v>284</v>
      </c>
      <c r="L64" s="982"/>
      <c r="M64" s="983"/>
      <c r="N64" s="984"/>
      <c r="O64" s="984"/>
      <c r="P64" s="984"/>
      <c r="Q64" s="984"/>
      <c r="R64" s="984"/>
      <c r="S64" s="984"/>
      <c r="T64" s="984"/>
      <c r="U64" s="984"/>
      <c r="V64" s="984"/>
      <c r="W64" s="984"/>
      <c r="X64" s="984"/>
      <c r="Y64" s="984"/>
      <c r="Z64" s="984"/>
      <c r="AA64" s="984"/>
      <c r="AB64" s="994">
        <f t="shared" si="1"/>
        <v>0</v>
      </c>
      <c r="AC64" s="994">
        <f t="shared" si="1"/>
        <v>0</v>
      </c>
      <c r="AD64" s="995">
        <f t="shared" si="1"/>
        <v>284</v>
      </c>
      <c r="AE64" s="995">
        <f t="shared" si="17"/>
        <v>284</v>
      </c>
      <c r="AF64" s="996">
        <f>SUM(AF59:AF63)</f>
        <v>2.7348148148148146E-2</v>
      </c>
      <c r="AG64" s="996">
        <f>SUM(AG59:AG63)</f>
        <v>1.9880000000000002E-3</v>
      </c>
      <c r="AH64" s="971"/>
      <c r="AI64" s="971"/>
      <c r="AJ64" s="1034"/>
      <c r="AK64" s="1035"/>
      <c r="AL64" s="972"/>
      <c r="AM64" s="1036"/>
      <c r="AN64" s="1037"/>
      <c r="AO64" s="975"/>
    </row>
    <row r="65" spans="1:41" s="933" customFormat="1" ht="15" customHeight="1">
      <c r="A65" s="966">
        <v>1</v>
      </c>
      <c r="B65" s="967" t="s">
        <v>180</v>
      </c>
      <c r="C65" s="968" t="s">
        <v>181</v>
      </c>
      <c r="D65" s="969" t="s">
        <v>41</v>
      </c>
      <c r="E65" s="970">
        <v>1</v>
      </c>
      <c r="F65" s="970">
        <v>81</v>
      </c>
      <c r="G65" s="970">
        <v>10</v>
      </c>
      <c r="H65" s="745"/>
      <c r="I65" s="745"/>
      <c r="J65" s="744">
        <v>154</v>
      </c>
      <c r="K65" s="744">
        <f t="shared" ref="K65:K69" si="20">SUM(H65+I65+J65)</f>
        <v>154</v>
      </c>
      <c r="L65" s="979"/>
      <c r="M65" s="980"/>
      <c r="N65" s="981"/>
      <c r="O65" s="981"/>
      <c r="P65" s="981"/>
      <c r="Q65" s="981"/>
      <c r="R65" s="981"/>
      <c r="S65" s="981"/>
      <c r="T65" s="981"/>
      <c r="U65" s="981"/>
      <c r="V65" s="981"/>
      <c r="W65" s="981"/>
      <c r="X65" s="981"/>
      <c r="Y65" s="981"/>
      <c r="Z65" s="981"/>
      <c r="AA65" s="981"/>
      <c r="AB65" s="989">
        <f t="shared" si="1"/>
        <v>0</v>
      </c>
      <c r="AC65" s="989">
        <f t="shared" si="1"/>
        <v>0</v>
      </c>
      <c r="AD65" s="989">
        <f t="shared" si="1"/>
        <v>154</v>
      </c>
      <c r="AE65" s="989">
        <f t="shared" ref="AE65:AE71" si="21">AB65+AC65+AD65</f>
        <v>154</v>
      </c>
      <c r="AF65" s="991">
        <f t="shared" ref="AF65:AF70" si="22">((AE65/AM65)*AL65)/1000</f>
        <v>4.448888888888889E-2</v>
      </c>
      <c r="AG65" s="1038">
        <f t="shared" ref="AG65:AG70" si="23">(AE65*AN65)/1000</f>
        <v>2.6180000000000005E-3</v>
      </c>
      <c r="AH65" s="1029"/>
      <c r="AI65" s="1030"/>
      <c r="AJ65" s="1031"/>
      <c r="AK65" s="1032"/>
      <c r="AL65" s="966">
        <v>52</v>
      </c>
      <c r="AM65" s="966">
        <v>180</v>
      </c>
      <c r="AN65" s="1033">
        <v>1.7000000000000001E-2</v>
      </c>
      <c r="AO65" s="1043"/>
    </row>
    <row r="66" spans="1:41" s="933" customFormat="1" ht="15" customHeight="1">
      <c r="A66" s="966">
        <v>2</v>
      </c>
      <c r="B66" s="967" t="s">
        <v>180</v>
      </c>
      <c r="C66" s="968" t="s">
        <v>181</v>
      </c>
      <c r="D66" s="969" t="s">
        <v>41</v>
      </c>
      <c r="E66" s="970">
        <v>10</v>
      </c>
      <c r="F66" s="970">
        <v>82</v>
      </c>
      <c r="G66" s="970">
        <v>10</v>
      </c>
      <c r="H66" s="745"/>
      <c r="I66" s="745"/>
      <c r="J66" s="744">
        <v>5</v>
      </c>
      <c r="K66" s="744">
        <f t="shared" si="20"/>
        <v>5</v>
      </c>
      <c r="L66" s="979"/>
      <c r="M66" s="980"/>
      <c r="N66" s="981"/>
      <c r="O66" s="981"/>
      <c r="P66" s="981"/>
      <c r="Q66" s="981"/>
      <c r="R66" s="981"/>
      <c r="S66" s="981"/>
      <c r="T66" s="981"/>
      <c r="U66" s="981"/>
      <c r="V66" s="981"/>
      <c r="W66" s="981"/>
      <c r="X66" s="981"/>
      <c r="Y66" s="981"/>
      <c r="Z66" s="981"/>
      <c r="AA66" s="981"/>
      <c r="AB66" s="989">
        <f t="shared" si="1"/>
        <v>0</v>
      </c>
      <c r="AC66" s="989">
        <f t="shared" si="1"/>
        <v>0</v>
      </c>
      <c r="AD66" s="989">
        <f t="shared" si="1"/>
        <v>5</v>
      </c>
      <c r="AE66" s="989">
        <f t="shared" si="21"/>
        <v>5</v>
      </c>
      <c r="AF66" s="991">
        <f t="shared" si="22"/>
        <v>1.4444444444444444E-3</v>
      </c>
      <c r="AG66" s="991">
        <f t="shared" si="23"/>
        <v>8.5000000000000006E-5</v>
      </c>
      <c r="AH66" s="1029"/>
      <c r="AI66" s="1030"/>
      <c r="AJ66" s="1031"/>
      <c r="AK66" s="1032"/>
      <c r="AL66" s="966">
        <v>52</v>
      </c>
      <c r="AM66" s="966">
        <v>180</v>
      </c>
      <c r="AN66" s="1033">
        <v>1.7000000000000001E-2</v>
      </c>
      <c r="AO66" s="1043"/>
    </row>
    <row r="67" spans="1:41" s="933" customFormat="1" ht="15" customHeight="1">
      <c r="A67" s="966">
        <v>3</v>
      </c>
      <c r="B67" s="967" t="s">
        <v>180</v>
      </c>
      <c r="C67" s="968" t="s">
        <v>181</v>
      </c>
      <c r="D67" s="969" t="s">
        <v>41</v>
      </c>
      <c r="E67" s="970">
        <v>11</v>
      </c>
      <c r="F67" s="970">
        <v>82</v>
      </c>
      <c r="G67" s="970">
        <v>10</v>
      </c>
      <c r="H67" s="745"/>
      <c r="I67" s="745"/>
      <c r="J67" s="744">
        <v>5</v>
      </c>
      <c r="K67" s="744">
        <f t="shared" si="20"/>
        <v>5</v>
      </c>
      <c r="L67" s="979"/>
      <c r="M67" s="980"/>
      <c r="N67" s="981"/>
      <c r="O67" s="981"/>
      <c r="P67" s="981"/>
      <c r="Q67" s="981"/>
      <c r="R67" s="981"/>
      <c r="S67" s="981"/>
      <c r="T67" s="981"/>
      <c r="U67" s="981"/>
      <c r="V67" s="981"/>
      <c r="W67" s="981"/>
      <c r="X67" s="981"/>
      <c r="Y67" s="981"/>
      <c r="Z67" s="981"/>
      <c r="AA67" s="981"/>
      <c r="AB67" s="989">
        <f t="shared" si="1"/>
        <v>0</v>
      </c>
      <c r="AC67" s="989">
        <f t="shared" si="1"/>
        <v>0</v>
      </c>
      <c r="AD67" s="989">
        <f t="shared" si="1"/>
        <v>5</v>
      </c>
      <c r="AE67" s="989">
        <f t="shared" si="21"/>
        <v>5</v>
      </c>
      <c r="AF67" s="991">
        <f t="shared" si="22"/>
        <v>1.4444444444444444E-3</v>
      </c>
      <c r="AG67" s="991">
        <f t="shared" si="23"/>
        <v>8.5000000000000006E-5</v>
      </c>
      <c r="AH67" s="1029"/>
      <c r="AI67" s="1030"/>
      <c r="AJ67" s="1031"/>
      <c r="AK67" s="1032"/>
      <c r="AL67" s="966">
        <v>52</v>
      </c>
      <c r="AM67" s="966">
        <v>180</v>
      </c>
      <c r="AN67" s="1033">
        <v>1.7000000000000001E-2</v>
      </c>
      <c r="AO67" s="1043"/>
    </row>
    <row r="68" spans="1:41" s="933" customFormat="1" ht="15" customHeight="1">
      <c r="A68" s="966">
        <v>4</v>
      </c>
      <c r="B68" s="967" t="s">
        <v>180</v>
      </c>
      <c r="C68" s="968" t="s">
        <v>181</v>
      </c>
      <c r="D68" s="969" t="s">
        <v>41</v>
      </c>
      <c r="E68" s="970">
        <v>12</v>
      </c>
      <c r="F68" s="970">
        <v>82</v>
      </c>
      <c r="G68" s="970">
        <v>10</v>
      </c>
      <c r="H68" s="745"/>
      <c r="I68" s="745"/>
      <c r="J68" s="744">
        <v>5</v>
      </c>
      <c r="K68" s="744">
        <f t="shared" si="20"/>
        <v>5</v>
      </c>
      <c r="L68" s="979"/>
      <c r="M68" s="980"/>
      <c r="N68" s="981"/>
      <c r="O68" s="981"/>
      <c r="P68" s="981"/>
      <c r="Q68" s="981"/>
      <c r="R68" s="981"/>
      <c r="S68" s="981"/>
      <c r="T68" s="981"/>
      <c r="U68" s="981"/>
      <c r="V68" s="981"/>
      <c r="W68" s="981"/>
      <c r="X68" s="981"/>
      <c r="Y68" s="981"/>
      <c r="Z68" s="981"/>
      <c r="AA68" s="981"/>
      <c r="AB68" s="989">
        <f t="shared" si="1"/>
        <v>0</v>
      </c>
      <c r="AC68" s="989">
        <f t="shared" si="1"/>
        <v>0</v>
      </c>
      <c r="AD68" s="989">
        <f t="shared" si="1"/>
        <v>5</v>
      </c>
      <c r="AE68" s="989">
        <f t="shared" si="21"/>
        <v>5</v>
      </c>
      <c r="AF68" s="991">
        <f t="shared" si="22"/>
        <v>1.4444444444444444E-3</v>
      </c>
      <c r="AG68" s="991">
        <f t="shared" si="23"/>
        <v>8.5000000000000006E-5</v>
      </c>
      <c r="AH68" s="1029"/>
      <c r="AI68" s="1030"/>
      <c r="AJ68" s="1031"/>
      <c r="AK68" s="1032"/>
      <c r="AL68" s="966">
        <v>52</v>
      </c>
      <c r="AM68" s="966">
        <v>180</v>
      </c>
      <c r="AN68" s="1033">
        <v>1.7000000000000001E-2</v>
      </c>
      <c r="AO68" s="1043"/>
    </row>
    <row r="69" spans="1:41" s="933" customFormat="1" ht="15" customHeight="1">
      <c r="A69" s="966">
        <v>5</v>
      </c>
      <c r="B69" s="967" t="s">
        <v>180</v>
      </c>
      <c r="C69" s="968" t="s">
        <v>181</v>
      </c>
      <c r="D69" s="969" t="s">
        <v>41</v>
      </c>
      <c r="E69" s="970">
        <v>13</v>
      </c>
      <c r="F69" s="970">
        <v>82</v>
      </c>
      <c r="G69" s="970">
        <v>10</v>
      </c>
      <c r="H69" s="745"/>
      <c r="I69" s="745"/>
      <c r="J69" s="744">
        <v>30</v>
      </c>
      <c r="K69" s="744">
        <f t="shared" si="20"/>
        <v>30</v>
      </c>
      <c r="L69" s="979"/>
      <c r="M69" s="980"/>
      <c r="N69" s="981"/>
      <c r="O69" s="981"/>
      <c r="P69" s="981"/>
      <c r="Q69" s="981"/>
      <c r="R69" s="981"/>
      <c r="S69" s="981"/>
      <c r="T69" s="981"/>
      <c r="U69" s="981"/>
      <c r="V69" s="981"/>
      <c r="W69" s="981"/>
      <c r="X69" s="981"/>
      <c r="Y69" s="981"/>
      <c r="Z69" s="981"/>
      <c r="AA69" s="981"/>
      <c r="AB69" s="989">
        <f t="shared" si="1"/>
        <v>0</v>
      </c>
      <c r="AC69" s="989">
        <f t="shared" si="1"/>
        <v>0</v>
      </c>
      <c r="AD69" s="989">
        <f t="shared" si="1"/>
        <v>30</v>
      </c>
      <c r="AE69" s="989">
        <f t="shared" si="21"/>
        <v>30</v>
      </c>
      <c r="AF69" s="991">
        <f t="shared" si="22"/>
        <v>8.6666666666666663E-3</v>
      </c>
      <c r="AG69" s="991">
        <f t="shared" si="23"/>
        <v>5.1000000000000004E-4</v>
      </c>
      <c r="AH69" s="1029"/>
      <c r="AI69" s="1030"/>
      <c r="AJ69" s="1031"/>
      <c r="AK69" s="1032"/>
      <c r="AL69" s="966">
        <v>52</v>
      </c>
      <c r="AM69" s="966">
        <v>180</v>
      </c>
      <c r="AN69" s="1033">
        <v>1.7000000000000001E-2</v>
      </c>
      <c r="AO69" s="1043"/>
    </row>
    <row r="70" spans="1:41" s="933" customFormat="1" ht="15" customHeight="1">
      <c r="A70" s="966">
        <v>6</v>
      </c>
      <c r="B70" s="967" t="s">
        <v>180</v>
      </c>
      <c r="C70" s="968" t="s">
        <v>181</v>
      </c>
      <c r="D70" s="969" t="s">
        <v>41</v>
      </c>
      <c r="E70" s="970">
        <v>14</v>
      </c>
      <c r="F70" s="970">
        <v>83</v>
      </c>
      <c r="G70" s="970">
        <v>10</v>
      </c>
      <c r="H70" s="745"/>
      <c r="I70" s="745"/>
      <c r="J70" s="744">
        <v>10</v>
      </c>
      <c r="K70" s="744">
        <f t="shared" ref="K70:K71" si="24">SUM(H70+I70+J70)</f>
        <v>10</v>
      </c>
      <c r="L70" s="979"/>
      <c r="M70" s="980"/>
      <c r="N70" s="981"/>
      <c r="O70" s="981"/>
      <c r="P70" s="981"/>
      <c r="Q70" s="981"/>
      <c r="R70" s="981"/>
      <c r="S70" s="981"/>
      <c r="T70" s="981"/>
      <c r="U70" s="981"/>
      <c r="V70" s="981"/>
      <c r="W70" s="981"/>
      <c r="X70" s="981"/>
      <c r="Y70" s="981"/>
      <c r="Z70" s="981"/>
      <c r="AA70" s="981"/>
      <c r="AB70" s="989">
        <f t="shared" si="1"/>
        <v>0</v>
      </c>
      <c r="AC70" s="989">
        <f t="shared" si="1"/>
        <v>0</v>
      </c>
      <c r="AD70" s="989">
        <f t="shared" si="1"/>
        <v>10</v>
      </c>
      <c r="AE70" s="989">
        <f t="shared" si="21"/>
        <v>10</v>
      </c>
      <c r="AF70" s="991">
        <f t="shared" si="22"/>
        <v>2.8888888888888888E-3</v>
      </c>
      <c r="AG70" s="991">
        <f t="shared" si="23"/>
        <v>1.7000000000000001E-4</v>
      </c>
      <c r="AH70" s="1029"/>
      <c r="AI70" s="1030"/>
      <c r="AJ70" s="1031"/>
      <c r="AK70" s="1032"/>
      <c r="AL70" s="966">
        <v>52</v>
      </c>
      <c r="AM70" s="966">
        <v>180</v>
      </c>
      <c r="AN70" s="1033">
        <v>1.7000000000000001E-2</v>
      </c>
      <c r="AO70" s="1043"/>
    </row>
    <row r="71" spans="1:41" s="934" customFormat="1" ht="15" customHeight="1">
      <c r="A71" s="971"/>
      <c r="B71" s="972"/>
      <c r="C71" s="973" t="s">
        <v>69</v>
      </c>
      <c r="D71" s="974" t="s">
        <v>41</v>
      </c>
      <c r="E71" s="975"/>
      <c r="F71" s="975"/>
      <c r="G71" s="975"/>
      <c r="H71" s="698"/>
      <c r="I71" s="698"/>
      <c r="J71" s="698">
        <f>SUM(J65:J70)</f>
        <v>209</v>
      </c>
      <c r="K71" s="698">
        <f t="shared" si="24"/>
        <v>209</v>
      </c>
      <c r="L71" s="982"/>
      <c r="M71" s="983"/>
      <c r="N71" s="984"/>
      <c r="O71" s="984"/>
      <c r="P71" s="984"/>
      <c r="Q71" s="984"/>
      <c r="R71" s="984"/>
      <c r="S71" s="984"/>
      <c r="T71" s="984"/>
      <c r="U71" s="984"/>
      <c r="V71" s="984"/>
      <c r="W71" s="984"/>
      <c r="X71" s="984"/>
      <c r="Y71" s="984"/>
      <c r="Z71" s="984"/>
      <c r="AA71" s="984"/>
      <c r="AB71" s="994">
        <f t="shared" si="1"/>
        <v>0</v>
      </c>
      <c r="AC71" s="994">
        <f t="shared" si="1"/>
        <v>0</v>
      </c>
      <c r="AD71" s="995">
        <f t="shared" si="1"/>
        <v>209</v>
      </c>
      <c r="AE71" s="995">
        <f t="shared" si="21"/>
        <v>209</v>
      </c>
      <c r="AF71" s="996">
        <f>SUM(AF65:AF70)</f>
        <v>6.0377777777777766E-2</v>
      </c>
      <c r="AG71" s="996">
        <f>SUM(AG65:AG70)</f>
        <v>3.5530000000000006E-3</v>
      </c>
      <c r="AH71" s="971"/>
      <c r="AI71" s="971"/>
      <c r="AJ71" s="1034"/>
      <c r="AK71" s="1035"/>
      <c r="AL71" s="972"/>
      <c r="AM71" s="1036"/>
      <c r="AN71" s="1037"/>
      <c r="AO71" s="975"/>
    </row>
    <row r="72" spans="1:41" s="933" customFormat="1" ht="15" customHeight="1">
      <c r="A72" s="966">
        <v>1</v>
      </c>
      <c r="B72" s="967" t="s">
        <v>182</v>
      </c>
      <c r="C72" s="968" t="s">
        <v>183</v>
      </c>
      <c r="D72" s="969" t="s">
        <v>41</v>
      </c>
      <c r="E72" s="970">
        <v>2</v>
      </c>
      <c r="F72" s="970">
        <v>65</v>
      </c>
      <c r="G72" s="970">
        <v>10</v>
      </c>
      <c r="H72" s="745"/>
      <c r="I72" s="745"/>
      <c r="J72" s="744">
        <v>2079</v>
      </c>
      <c r="K72" s="744">
        <f t="shared" ref="K72:K75" si="25">SUM(H72+I72+J72)</f>
        <v>2079</v>
      </c>
      <c r="L72" s="979"/>
      <c r="M72" s="980"/>
      <c r="N72" s="981"/>
      <c r="O72" s="981"/>
      <c r="P72" s="981"/>
      <c r="Q72" s="981"/>
      <c r="R72" s="981"/>
      <c r="S72" s="981"/>
      <c r="T72" s="981"/>
      <c r="U72" s="981"/>
      <c r="V72" s="981"/>
      <c r="W72" s="981"/>
      <c r="X72" s="981"/>
      <c r="Y72" s="981"/>
      <c r="Z72" s="981"/>
      <c r="AA72" s="981"/>
      <c r="AB72" s="989">
        <f t="shared" si="1"/>
        <v>0</v>
      </c>
      <c r="AC72" s="989">
        <f t="shared" si="1"/>
        <v>0</v>
      </c>
      <c r="AD72" s="989">
        <f t="shared" si="1"/>
        <v>2079</v>
      </c>
      <c r="AE72" s="989">
        <f t="shared" ref="AE72:AE75" si="26">AB72+AC72+AD72</f>
        <v>2079</v>
      </c>
      <c r="AF72" s="991">
        <f t="shared" ref="AF72:AF74" si="27">((AE72/AM72)*AL72)/1000</f>
        <v>0.60060000000000002</v>
      </c>
      <c r="AG72" s="1038">
        <f t="shared" ref="AG72:AG74" si="28">(AE72*AN72)/1000</f>
        <v>3.5343000000000006E-2</v>
      </c>
      <c r="AH72" s="1029"/>
      <c r="AI72" s="1030"/>
      <c r="AJ72" s="1031"/>
      <c r="AK72" s="1032"/>
      <c r="AL72" s="966">
        <v>52</v>
      </c>
      <c r="AM72" s="966">
        <v>180</v>
      </c>
      <c r="AN72" s="1033">
        <v>1.7000000000000001E-2</v>
      </c>
      <c r="AO72" s="1043"/>
    </row>
    <row r="73" spans="1:41" s="933" customFormat="1" ht="15" customHeight="1">
      <c r="A73" s="966">
        <v>2</v>
      </c>
      <c r="B73" s="967" t="s">
        <v>182</v>
      </c>
      <c r="C73" s="968" t="s">
        <v>183</v>
      </c>
      <c r="D73" s="969" t="s">
        <v>41</v>
      </c>
      <c r="E73" s="970">
        <v>2</v>
      </c>
      <c r="F73" s="970">
        <v>85</v>
      </c>
      <c r="G73" s="970">
        <v>10</v>
      </c>
      <c r="H73" s="745"/>
      <c r="I73" s="745"/>
      <c r="J73" s="744">
        <v>6551</v>
      </c>
      <c r="K73" s="744">
        <f t="shared" si="25"/>
        <v>6551</v>
      </c>
      <c r="L73" s="979"/>
      <c r="M73" s="980"/>
      <c r="N73" s="981"/>
      <c r="O73" s="981"/>
      <c r="P73" s="981"/>
      <c r="Q73" s="981"/>
      <c r="R73" s="981"/>
      <c r="S73" s="981"/>
      <c r="T73" s="981"/>
      <c r="U73" s="981"/>
      <c r="V73" s="981"/>
      <c r="W73" s="981"/>
      <c r="X73" s="981"/>
      <c r="Y73" s="981"/>
      <c r="Z73" s="981"/>
      <c r="AA73" s="981"/>
      <c r="AB73" s="989">
        <f t="shared" si="1"/>
        <v>0</v>
      </c>
      <c r="AC73" s="989">
        <f t="shared" si="1"/>
        <v>0</v>
      </c>
      <c r="AD73" s="989">
        <f t="shared" si="1"/>
        <v>6551</v>
      </c>
      <c r="AE73" s="989">
        <f t="shared" si="26"/>
        <v>6551</v>
      </c>
      <c r="AF73" s="991">
        <f t="shared" si="27"/>
        <v>1.8925111111111113</v>
      </c>
      <c r="AG73" s="991">
        <f t="shared" si="28"/>
        <v>0.11136700000000001</v>
      </c>
      <c r="AH73" s="1029"/>
      <c r="AI73" s="1030"/>
      <c r="AJ73" s="1031"/>
      <c r="AK73" s="1032"/>
      <c r="AL73" s="966">
        <v>52</v>
      </c>
      <c r="AM73" s="966">
        <v>180</v>
      </c>
      <c r="AN73" s="1033">
        <v>1.7000000000000001E-2</v>
      </c>
      <c r="AO73" s="1043"/>
    </row>
    <row r="74" spans="1:41" s="933" customFormat="1" ht="15" customHeight="1">
      <c r="A74" s="966">
        <v>3</v>
      </c>
      <c r="B74" s="967" t="s">
        <v>182</v>
      </c>
      <c r="C74" s="968" t="s">
        <v>183</v>
      </c>
      <c r="D74" s="969" t="s">
        <v>41</v>
      </c>
      <c r="E74" s="970">
        <v>6</v>
      </c>
      <c r="F74" s="970">
        <v>86</v>
      </c>
      <c r="G74" s="970">
        <v>10</v>
      </c>
      <c r="H74" s="745"/>
      <c r="I74" s="745"/>
      <c r="J74" s="744">
        <v>55</v>
      </c>
      <c r="K74" s="744">
        <f t="shared" si="25"/>
        <v>55</v>
      </c>
      <c r="L74" s="979"/>
      <c r="M74" s="980"/>
      <c r="N74" s="981"/>
      <c r="O74" s="981"/>
      <c r="P74" s="981"/>
      <c r="Q74" s="981"/>
      <c r="R74" s="981"/>
      <c r="S74" s="981"/>
      <c r="T74" s="981"/>
      <c r="U74" s="981"/>
      <c r="V74" s="981"/>
      <c r="W74" s="981"/>
      <c r="X74" s="981"/>
      <c r="Y74" s="981"/>
      <c r="Z74" s="981"/>
      <c r="AA74" s="981"/>
      <c r="AB74" s="989">
        <f t="shared" si="1"/>
        <v>0</v>
      </c>
      <c r="AC74" s="989">
        <f t="shared" si="1"/>
        <v>0</v>
      </c>
      <c r="AD74" s="989">
        <f t="shared" si="1"/>
        <v>55</v>
      </c>
      <c r="AE74" s="989">
        <f t="shared" si="26"/>
        <v>55</v>
      </c>
      <c r="AF74" s="991">
        <f t="shared" si="27"/>
        <v>1.588888888888889E-2</v>
      </c>
      <c r="AG74" s="991">
        <f t="shared" si="28"/>
        <v>9.3500000000000007E-4</v>
      </c>
      <c r="AH74" s="1029"/>
      <c r="AI74" s="1030"/>
      <c r="AJ74" s="1031"/>
      <c r="AK74" s="1032"/>
      <c r="AL74" s="966">
        <v>52</v>
      </c>
      <c r="AM74" s="966">
        <v>180</v>
      </c>
      <c r="AN74" s="1033">
        <v>1.7000000000000001E-2</v>
      </c>
      <c r="AO74" s="1043"/>
    </row>
    <row r="75" spans="1:41" s="934" customFormat="1" ht="15" customHeight="1">
      <c r="A75" s="971"/>
      <c r="B75" s="972"/>
      <c r="C75" s="973" t="s">
        <v>69</v>
      </c>
      <c r="D75" s="974" t="s">
        <v>41</v>
      </c>
      <c r="E75" s="975"/>
      <c r="F75" s="975"/>
      <c r="G75" s="975"/>
      <c r="H75" s="698"/>
      <c r="I75" s="698"/>
      <c r="J75" s="698">
        <f>SUM(J72:J74)</f>
        <v>8685</v>
      </c>
      <c r="K75" s="698">
        <f t="shared" si="25"/>
        <v>8685</v>
      </c>
      <c r="L75" s="982"/>
      <c r="M75" s="983"/>
      <c r="N75" s="984"/>
      <c r="O75" s="984"/>
      <c r="P75" s="984"/>
      <c r="Q75" s="984"/>
      <c r="R75" s="984"/>
      <c r="S75" s="984"/>
      <c r="T75" s="984"/>
      <c r="U75" s="984"/>
      <c r="V75" s="984"/>
      <c r="W75" s="984"/>
      <c r="X75" s="984"/>
      <c r="Y75" s="984"/>
      <c r="Z75" s="984"/>
      <c r="AA75" s="984"/>
      <c r="AB75" s="994">
        <f t="shared" si="1"/>
        <v>0</v>
      </c>
      <c r="AC75" s="994">
        <f t="shared" si="1"/>
        <v>0</v>
      </c>
      <c r="AD75" s="995">
        <f t="shared" si="1"/>
        <v>8685</v>
      </c>
      <c r="AE75" s="995">
        <f t="shared" si="26"/>
        <v>8685</v>
      </c>
      <c r="AF75" s="996">
        <f>SUM(AF72:AF74)</f>
        <v>2.5090000000000003</v>
      </c>
      <c r="AG75" s="996">
        <f>SUM(AG72:AG74)</f>
        <v>0.147645</v>
      </c>
      <c r="AH75" s="971"/>
      <c r="AI75" s="971"/>
      <c r="AJ75" s="1034"/>
      <c r="AK75" s="1035"/>
      <c r="AL75" s="972"/>
      <c r="AM75" s="1036"/>
      <c r="AN75" s="1037"/>
      <c r="AO75" s="975"/>
    </row>
    <row r="76" spans="1:41" s="933" customFormat="1" ht="15" customHeight="1">
      <c r="A76" s="966">
        <v>1</v>
      </c>
      <c r="B76" s="967" t="s">
        <v>184</v>
      </c>
      <c r="C76" s="968" t="s">
        <v>185</v>
      </c>
      <c r="D76" s="969" t="s">
        <v>41</v>
      </c>
      <c r="E76" s="970">
        <v>13</v>
      </c>
      <c r="F76" s="970">
        <v>69</v>
      </c>
      <c r="G76" s="970">
        <v>0</v>
      </c>
      <c r="H76" s="745"/>
      <c r="I76" s="745"/>
      <c r="J76" s="744">
        <v>585</v>
      </c>
      <c r="K76" s="744">
        <f t="shared" ref="K76:K81" si="29">SUM(H76+I76+J76)</f>
        <v>585</v>
      </c>
      <c r="L76" s="979"/>
      <c r="M76" s="980"/>
      <c r="N76" s="981"/>
      <c r="O76" s="981"/>
      <c r="P76" s="981"/>
      <c r="Q76" s="981"/>
      <c r="R76" s="981"/>
      <c r="S76" s="981"/>
      <c r="T76" s="981"/>
      <c r="U76" s="981"/>
      <c r="V76" s="981"/>
      <c r="W76" s="981"/>
      <c r="X76" s="981"/>
      <c r="Y76" s="981"/>
      <c r="Z76" s="981"/>
      <c r="AA76" s="981"/>
      <c r="AB76" s="989">
        <f t="shared" si="1"/>
        <v>0</v>
      </c>
      <c r="AC76" s="989">
        <f t="shared" si="1"/>
        <v>0</v>
      </c>
      <c r="AD76" s="989">
        <f t="shared" si="1"/>
        <v>585</v>
      </c>
      <c r="AE76" s="989">
        <f t="shared" ref="AE76:AE88" si="30">AB76+AC76+AD76</f>
        <v>585</v>
      </c>
      <c r="AF76" s="991">
        <f t="shared" ref="AF76:AF87" si="31">((AE76/AM76)*AL76)/1000</f>
        <v>0.16900000000000001</v>
      </c>
      <c r="AG76" s="1038">
        <f t="shared" ref="AG76:AG87" si="32">(AE76*AN76)/1000</f>
        <v>9.9450000000000007E-3</v>
      </c>
      <c r="AH76" s="1029"/>
      <c r="AI76" s="1030"/>
      <c r="AJ76" s="1031"/>
      <c r="AK76" s="1032"/>
      <c r="AL76" s="966">
        <v>52</v>
      </c>
      <c r="AM76" s="966">
        <v>180</v>
      </c>
      <c r="AN76" s="1033">
        <v>1.7000000000000001E-2</v>
      </c>
      <c r="AO76" s="1043"/>
    </row>
    <row r="77" spans="1:41" s="933" customFormat="1" ht="15" customHeight="1">
      <c r="A77" s="966">
        <v>2</v>
      </c>
      <c r="B77" s="967" t="s">
        <v>184</v>
      </c>
      <c r="C77" s="968" t="s">
        <v>185</v>
      </c>
      <c r="D77" s="969" t="s">
        <v>41</v>
      </c>
      <c r="E77" s="970">
        <v>2</v>
      </c>
      <c r="F77" s="970">
        <v>70</v>
      </c>
      <c r="G77" s="970">
        <v>0</v>
      </c>
      <c r="H77" s="745"/>
      <c r="I77" s="745"/>
      <c r="J77" s="744">
        <v>12</v>
      </c>
      <c r="K77" s="744">
        <f t="shared" si="29"/>
        <v>12</v>
      </c>
      <c r="L77" s="979"/>
      <c r="M77" s="980"/>
      <c r="N77" s="981"/>
      <c r="O77" s="981"/>
      <c r="P77" s="981"/>
      <c r="Q77" s="981"/>
      <c r="R77" s="981"/>
      <c r="S77" s="981"/>
      <c r="T77" s="981"/>
      <c r="U77" s="981"/>
      <c r="V77" s="981"/>
      <c r="W77" s="981"/>
      <c r="X77" s="981"/>
      <c r="Y77" s="981"/>
      <c r="Z77" s="981"/>
      <c r="AA77" s="981"/>
      <c r="AB77" s="989">
        <f t="shared" ref="AB77:AD137" si="33">H77+L77+P77+T77+X77</f>
        <v>0</v>
      </c>
      <c r="AC77" s="989">
        <f t="shared" si="33"/>
        <v>0</v>
      </c>
      <c r="AD77" s="989">
        <f t="shared" si="33"/>
        <v>12</v>
      </c>
      <c r="AE77" s="989">
        <f t="shared" si="30"/>
        <v>12</v>
      </c>
      <c r="AF77" s="991">
        <f t="shared" si="31"/>
        <v>3.4666666666666669E-3</v>
      </c>
      <c r="AG77" s="991">
        <f t="shared" si="32"/>
        <v>2.0400000000000003E-4</v>
      </c>
      <c r="AH77" s="1029"/>
      <c r="AI77" s="1030"/>
      <c r="AJ77" s="1031"/>
      <c r="AK77" s="1032"/>
      <c r="AL77" s="966">
        <v>52</v>
      </c>
      <c r="AM77" s="966">
        <v>180</v>
      </c>
      <c r="AN77" s="1033">
        <v>1.7000000000000001E-2</v>
      </c>
      <c r="AO77" s="1043"/>
    </row>
    <row r="78" spans="1:41" s="933" customFormat="1" ht="15" customHeight="1">
      <c r="A78" s="966">
        <v>3</v>
      </c>
      <c r="B78" s="967" t="s">
        <v>184</v>
      </c>
      <c r="C78" s="968" t="s">
        <v>185</v>
      </c>
      <c r="D78" s="969" t="s">
        <v>41</v>
      </c>
      <c r="E78" s="970">
        <v>8</v>
      </c>
      <c r="F78" s="970">
        <v>74</v>
      </c>
      <c r="G78" s="970">
        <v>254</v>
      </c>
      <c r="H78" s="745"/>
      <c r="I78" s="745"/>
      <c r="J78" s="744">
        <v>1</v>
      </c>
      <c r="K78" s="744">
        <f t="shared" si="29"/>
        <v>1</v>
      </c>
      <c r="L78" s="979"/>
      <c r="M78" s="980"/>
      <c r="N78" s="981"/>
      <c r="O78" s="981"/>
      <c r="P78" s="981"/>
      <c r="Q78" s="981"/>
      <c r="R78" s="981"/>
      <c r="S78" s="981"/>
      <c r="T78" s="981"/>
      <c r="U78" s="981"/>
      <c r="V78" s="981"/>
      <c r="W78" s="981"/>
      <c r="X78" s="981"/>
      <c r="Y78" s="981"/>
      <c r="Z78" s="981"/>
      <c r="AA78" s="981"/>
      <c r="AB78" s="989">
        <f t="shared" si="33"/>
        <v>0</v>
      </c>
      <c r="AC78" s="989">
        <f t="shared" si="33"/>
        <v>0</v>
      </c>
      <c r="AD78" s="989">
        <f t="shared" si="33"/>
        <v>1</v>
      </c>
      <c r="AE78" s="989">
        <f t="shared" si="30"/>
        <v>1</v>
      </c>
      <c r="AF78" s="991">
        <f t="shared" si="31"/>
        <v>2.8888888888888893E-4</v>
      </c>
      <c r="AG78" s="991">
        <f t="shared" si="32"/>
        <v>1.7E-5</v>
      </c>
      <c r="AH78" s="1029"/>
      <c r="AI78" s="1030"/>
      <c r="AJ78" s="1031"/>
      <c r="AK78" s="1032"/>
      <c r="AL78" s="966">
        <v>52</v>
      </c>
      <c r="AM78" s="966">
        <v>180</v>
      </c>
      <c r="AN78" s="1033">
        <v>1.7000000000000001E-2</v>
      </c>
      <c r="AO78" s="1043"/>
    </row>
    <row r="79" spans="1:41" s="933" customFormat="1" ht="15" customHeight="1">
      <c r="A79" s="966">
        <v>4</v>
      </c>
      <c r="B79" s="967" t="s">
        <v>184</v>
      </c>
      <c r="C79" s="968" t="s">
        <v>185</v>
      </c>
      <c r="D79" s="969" t="s">
        <v>41</v>
      </c>
      <c r="E79" s="970">
        <v>1</v>
      </c>
      <c r="F79" s="970">
        <v>76</v>
      </c>
      <c r="G79" s="970">
        <v>10</v>
      </c>
      <c r="H79" s="745"/>
      <c r="I79" s="745"/>
      <c r="J79" s="744">
        <v>2440</v>
      </c>
      <c r="K79" s="744">
        <f t="shared" si="29"/>
        <v>2440</v>
      </c>
      <c r="L79" s="979"/>
      <c r="M79" s="980"/>
      <c r="N79" s="981"/>
      <c r="O79" s="981"/>
      <c r="P79" s="981"/>
      <c r="Q79" s="981"/>
      <c r="R79" s="981"/>
      <c r="S79" s="981"/>
      <c r="T79" s="981"/>
      <c r="U79" s="981"/>
      <c r="V79" s="981"/>
      <c r="W79" s="981"/>
      <c r="X79" s="981"/>
      <c r="Y79" s="981"/>
      <c r="Z79" s="981"/>
      <c r="AA79" s="981"/>
      <c r="AB79" s="989">
        <f t="shared" si="33"/>
        <v>0</v>
      </c>
      <c r="AC79" s="989">
        <f t="shared" si="33"/>
        <v>0</v>
      </c>
      <c r="AD79" s="989">
        <f t="shared" si="33"/>
        <v>2440</v>
      </c>
      <c r="AE79" s="989">
        <f t="shared" si="30"/>
        <v>2440</v>
      </c>
      <c r="AF79" s="991">
        <f t="shared" si="31"/>
        <v>0.7048888888888889</v>
      </c>
      <c r="AG79" s="991">
        <f t="shared" si="32"/>
        <v>4.1480000000000003E-2</v>
      </c>
      <c r="AH79" s="1029"/>
      <c r="AI79" s="1030"/>
      <c r="AJ79" s="1031"/>
      <c r="AK79" s="1032"/>
      <c r="AL79" s="966">
        <v>52</v>
      </c>
      <c r="AM79" s="966">
        <v>180</v>
      </c>
      <c r="AN79" s="1033">
        <v>1.7000000000000001E-2</v>
      </c>
      <c r="AO79" s="1043"/>
    </row>
    <row r="80" spans="1:41" s="933" customFormat="1" ht="15" customHeight="1">
      <c r="A80" s="966">
        <v>5</v>
      </c>
      <c r="B80" s="967" t="s">
        <v>184</v>
      </c>
      <c r="C80" s="968" t="s">
        <v>185</v>
      </c>
      <c r="D80" s="969" t="s">
        <v>41</v>
      </c>
      <c r="E80" s="970">
        <v>2</v>
      </c>
      <c r="F80" s="970">
        <v>76</v>
      </c>
      <c r="G80" s="970">
        <v>10</v>
      </c>
      <c r="H80" s="745"/>
      <c r="I80" s="745"/>
      <c r="J80" s="744">
        <v>1948</v>
      </c>
      <c r="K80" s="744">
        <f t="shared" si="29"/>
        <v>1948</v>
      </c>
      <c r="L80" s="979"/>
      <c r="M80" s="980"/>
      <c r="N80" s="981"/>
      <c r="O80" s="981"/>
      <c r="P80" s="981"/>
      <c r="Q80" s="981"/>
      <c r="R80" s="981"/>
      <c r="S80" s="981"/>
      <c r="T80" s="981"/>
      <c r="U80" s="981"/>
      <c r="V80" s="981"/>
      <c r="W80" s="981"/>
      <c r="X80" s="981"/>
      <c r="Y80" s="981"/>
      <c r="Z80" s="981"/>
      <c r="AA80" s="981"/>
      <c r="AB80" s="989">
        <f t="shared" si="33"/>
        <v>0</v>
      </c>
      <c r="AC80" s="989">
        <f t="shared" si="33"/>
        <v>0</v>
      </c>
      <c r="AD80" s="989">
        <f t="shared" si="33"/>
        <v>1948</v>
      </c>
      <c r="AE80" s="989">
        <f t="shared" si="30"/>
        <v>1948</v>
      </c>
      <c r="AF80" s="991">
        <f t="shared" si="31"/>
        <v>0.56275555555555556</v>
      </c>
      <c r="AG80" s="991">
        <f t="shared" si="32"/>
        <v>3.3116E-2</v>
      </c>
      <c r="AH80" s="1029"/>
      <c r="AI80" s="1030"/>
      <c r="AJ80" s="1031"/>
      <c r="AK80" s="1032"/>
      <c r="AL80" s="966">
        <v>52</v>
      </c>
      <c r="AM80" s="966">
        <v>180</v>
      </c>
      <c r="AN80" s="1033">
        <v>1.7000000000000001E-2</v>
      </c>
      <c r="AO80" s="1043"/>
    </row>
    <row r="81" spans="1:41" s="933" customFormat="1" ht="15" customHeight="1">
      <c r="A81" s="966">
        <v>6</v>
      </c>
      <c r="B81" s="967" t="s">
        <v>184</v>
      </c>
      <c r="C81" s="968" t="s">
        <v>185</v>
      </c>
      <c r="D81" s="969" t="s">
        <v>41</v>
      </c>
      <c r="E81" s="970">
        <v>6</v>
      </c>
      <c r="F81" s="970">
        <v>77</v>
      </c>
      <c r="G81" s="970">
        <v>10</v>
      </c>
      <c r="H81" s="745"/>
      <c r="I81" s="745"/>
      <c r="J81" s="744">
        <v>1684</v>
      </c>
      <c r="K81" s="744">
        <f t="shared" si="29"/>
        <v>1684</v>
      </c>
      <c r="L81" s="979"/>
      <c r="M81" s="980"/>
      <c r="N81" s="981"/>
      <c r="O81" s="981"/>
      <c r="P81" s="981"/>
      <c r="Q81" s="981"/>
      <c r="R81" s="981"/>
      <c r="S81" s="981"/>
      <c r="T81" s="981"/>
      <c r="U81" s="981"/>
      <c r="V81" s="981"/>
      <c r="W81" s="981"/>
      <c r="X81" s="981"/>
      <c r="Y81" s="981"/>
      <c r="Z81" s="981"/>
      <c r="AA81" s="981"/>
      <c r="AB81" s="989">
        <f t="shared" si="33"/>
        <v>0</v>
      </c>
      <c r="AC81" s="989">
        <f t="shared" si="33"/>
        <v>0</v>
      </c>
      <c r="AD81" s="989">
        <f t="shared" si="33"/>
        <v>1684</v>
      </c>
      <c r="AE81" s="989">
        <f t="shared" si="30"/>
        <v>1684</v>
      </c>
      <c r="AF81" s="991">
        <f t="shared" si="31"/>
        <v>0.48648888888888892</v>
      </c>
      <c r="AG81" s="991">
        <f t="shared" si="32"/>
        <v>2.8628000000000004E-2</v>
      </c>
      <c r="AH81" s="1029"/>
      <c r="AI81" s="1030"/>
      <c r="AJ81" s="1031"/>
      <c r="AK81" s="1032"/>
      <c r="AL81" s="966">
        <v>52</v>
      </c>
      <c r="AM81" s="966">
        <v>180</v>
      </c>
      <c r="AN81" s="1033">
        <v>1.7000000000000001E-2</v>
      </c>
      <c r="AO81" s="1043"/>
    </row>
    <row r="82" spans="1:41" s="933" customFormat="1" ht="15" customHeight="1">
      <c r="A82" s="966">
        <v>7</v>
      </c>
      <c r="B82" s="967" t="s">
        <v>184</v>
      </c>
      <c r="C82" s="968" t="s">
        <v>185</v>
      </c>
      <c r="D82" s="969" t="s">
        <v>41</v>
      </c>
      <c r="E82" s="970">
        <v>8</v>
      </c>
      <c r="F82" s="970">
        <v>77</v>
      </c>
      <c r="G82" s="970">
        <v>10</v>
      </c>
      <c r="H82" s="745"/>
      <c r="I82" s="745"/>
      <c r="J82" s="744">
        <v>180</v>
      </c>
      <c r="K82" s="744">
        <f t="shared" ref="K82:K88" si="34">SUM(H82+I82+J82)</f>
        <v>180</v>
      </c>
      <c r="L82" s="979"/>
      <c r="M82" s="980"/>
      <c r="N82" s="981"/>
      <c r="O82" s="981"/>
      <c r="P82" s="981"/>
      <c r="Q82" s="981"/>
      <c r="R82" s="981"/>
      <c r="S82" s="981"/>
      <c r="T82" s="981"/>
      <c r="U82" s="981"/>
      <c r="V82" s="981"/>
      <c r="W82" s="981"/>
      <c r="X82" s="981"/>
      <c r="Y82" s="981"/>
      <c r="Z82" s="981"/>
      <c r="AA82" s="981"/>
      <c r="AB82" s="989">
        <f t="shared" si="33"/>
        <v>0</v>
      </c>
      <c r="AC82" s="989">
        <f t="shared" si="33"/>
        <v>0</v>
      </c>
      <c r="AD82" s="989">
        <f t="shared" si="33"/>
        <v>180</v>
      </c>
      <c r="AE82" s="989">
        <f t="shared" si="30"/>
        <v>180</v>
      </c>
      <c r="AF82" s="991">
        <f t="shared" si="31"/>
        <v>5.1999999999999998E-2</v>
      </c>
      <c r="AG82" s="1038">
        <f t="shared" si="32"/>
        <v>3.0600000000000002E-3</v>
      </c>
      <c r="AH82" s="1029"/>
      <c r="AI82" s="1030"/>
      <c r="AJ82" s="1031"/>
      <c r="AK82" s="1032"/>
      <c r="AL82" s="966">
        <v>52</v>
      </c>
      <c r="AM82" s="966">
        <v>180</v>
      </c>
      <c r="AN82" s="1033">
        <v>1.7000000000000001E-2</v>
      </c>
      <c r="AO82" s="1043"/>
    </row>
    <row r="83" spans="1:41" s="933" customFormat="1" ht="15" customHeight="1">
      <c r="A83" s="966">
        <v>8</v>
      </c>
      <c r="B83" s="967" t="s">
        <v>184</v>
      </c>
      <c r="C83" s="968" t="s">
        <v>185</v>
      </c>
      <c r="D83" s="969" t="s">
        <v>41</v>
      </c>
      <c r="E83" s="970">
        <v>9</v>
      </c>
      <c r="F83" s="970">
        <v>80</v>
      </c>
      <c r="G83" s="970">
        <v>10</v>
      </c>
      <c r="H83" s="745"/>
      <c r="I83" s="745"/>
      <c r="J83" s="744">
        <v>5539</v>
      </c>
      <c r="K83" s="744">
        <f t="shared" si="34"/>
        <v>5539</v>
      </c>
      <c r="L83" s="979"/>
      <c r="M83" s="980"/>
      <c r="N83" s="981"/>
      <c r="O83" s="981"/>
      <c r="P83" s="981"/>
      <c r="Q83" s="981"/>
      <c r="R83" s="981"/>
      <c r="S83" s="981"/>
      <c r="T83" s="981"/>
      <c r="U83" s="981"/>
      <c r="V83" s="981"/>
      <c r="W83" s="981"/>
      <c r="X83" s="981"/>
      <c r="Y83" s="981"/>
      <c r="Z83" s="981"/>
      <c r="AA83" s="981"/>
      <c r="AB83" s="989">
        <f t="shared" si="33"/>
        <v>0</v>
      </c>
      <c r="AC83" s="989">
        <f t="shared" si="33"/>
        <v>0</v>
      </c>
      <c r="AD83" s="989">
        <f t="shared" si="33"/>
        <v>5539</v>
      </c>
      <c r="AE83" s="989">
        <f t="shared" si="30"/>
        <v>5539</v>
      </c>
      <c r="AF83" s="991">
        <f t="shared" si="31"/>
        <v>1.6001555555555556</v>
      </c>
      <c r="AG83" s="991">
        <f t="shared" si="32"/>
        <v>9.4163000000000011E-2</v>
      </c>
      <c r="AH83" s="1029"/>
      <c r="AI83" s="1030"/>
      <c r="AJ83" s="1031"/>
      <c r="AK83" s="1032"/>
      <c r="AL83" s="966">
        <v>52</v>
      </c>
      <c r="AM83" s="966">
        <v>180</v>
      </c>
      <c r="AN83" s="1033">
        <v>1.7000000000000001E-2</v>
      </c>
      <c r="AO83" s="1043"/>
    </row>
    <row r="84" spans="1:41" s="933" customFormat="1" ht="15" customHeight="1">
      <c r="A84" s="966">
        <v>9</v>
      </c>
      <c r="B84" s="967" t="s">
        <v>184</v>
      </c>
      <c r="C84" s="968" t="s">
        <v>185</v>
      </c>
      <c r="D84" s="969" t="s">
        <v>41</v>
      </c>
      <c r="E84" s="970">
        <v>2</v>
      </c>
      <c r="F84" s="970">
        <v>80</v>
      </c>
      <c r="G84" s="970">
        <v>10</v>
      </c>
      <c r="H84" s="745"/>
      <c r="I84" s="745"/>
      <c r="J84" s="744">
        <v>35</v>
      </c>
      <c r="K84" s="744">
        <f t="shared" si="34"/>
        <v>35</v>
      </c>
      <c r="L84" s="979"/>
      <c r="M84" s="980"/>
      <c r="N84" s="981"/>
      <c r="O84" s="981"/>
      <c r="P84" s="981"/>
      <c r="Q84" s="981"/>
      <c r="R84" s="981"/>
      <c r="S84" s="981"/>
      <c r="T84" s="981"/>
      <c r="U84" s="981"/>
      <c r="V84" s="981"/>
      <c r="W84" s="981"/>
      <c r="X84" s="981"/>
      <c r="Y84" s="981"/>
      <c r="Z84" s="981"/>
      <c r="AA84" s="981"/>
      <c r="AB84" s="989">
        <f t="shared" si="33"/>
        <v>0</v>
      </c>
      <c r="AC84" s="989">
        <f t="shared" si="33"/>
        <v>0</v>
      </c>
      <c r="AD84" s="989">
        <f t="shared" si="33"/>
        <v>35</v>
      </c>
      <c r="AE84" s="989">
        <f t="shared" si="30"/>
        <v>35</v>
      </c>
      <c r="AF84" s="991">
        <f t="shared" si="31"/>
        <v>1.0111111111111111E-2</v>
      </c>
      <c r="AG84" s="991">
        <f t="shared" si="32"/>
        <v>5.9500000000000004E-4</v>
      </c>
      <c r="AH84" s="1029"/>
      <c r="AI84" s="1030"/>
      <c r="AJ84" s="1031"/>
      <c r="AK84" s="1032"/>
      <c r="AL84" s="966">
        <v>52</v>
      </c>
      <c r="AM84" s="966">
        <v>180</v>
      </c>
      <c r="AN84" s="1033">
        <v>1.7000000000000001E-2</v>
      </c>
      <c r="AO84" s="1043"/>
    </row>
    <row r="85" spans="1:41" s="933" customFormat="1" ht="15" customHeight="1">
      <c r="A85" s="966">
        <v>10</v>
      </c>
      <c r="B85" s="967" t="s">
        <v>184</v>
      </c>
      <c r="C85" s="968" t="s">
        <v>185</v>
      </c>
      <c r="D85" s="969" t="s">
        <v>41</v>
      </c>
      <c r="E85" s="970">
        <v>1</v>
      </c>
      <c r="F85" s="970">
        <v>83</v>
      </c>
      <c r="G85" s="970">
        <v>10</v>
      </c>
      <c r="H85" s="745"/>
      <c r="I85" s="745"/>
      <c r="J85" s="744">
        <v>375</v>
      </c>
      <c r="K85" s="744">
        <f t="shared" si="34"/>
        <v>375</v>
      </c>
      <c r="L85" s="979"/>
      <c r="M85" s="980"/>
      <c r="N85" s="981"/>
      <c r="O85" s="981"/>
      <c r="P85" s="981"/>
      <c r="Q85" s="981"/>
      <c r="R85" s="981"/>
      <c r="S85" s="981"/>
      <c r="T85" s="981"/>
      <c r="U85" s="981"/>
      <c r="V85" s="981"/>
      <c r="W85" s="981"/>
      <c r="X85" s="981"/>
      <c r="Y85" s="981"/>
      <c r="Z85" s="981"/>
      <c r="AA85" s="981"/>
      <c r="AB85" s="989">
        <f t="shared" si="33"/>
        <v>0</v>
      </c>
      <c r="AC85" s="989">
        <f t="shared" si="33"/>
        <v>0</v>
      </c>
      <c r="AD85" s="989">
        <f t="shared" si="33"/>
        <v>375</v>
      </c>
      <c r="AE85" s="989">
        <f t="shared" si="30"/>
        <v>375</v>
      </c>
      <c r="AF85" s="991">
        <f t="shared" si="31"/>
        <v>0.10833333333333334</v>
      </c>
      <c r="AG85" s="991">
        <f t="shared" si="32"/>
        <v>6.3750000000000005E-3</v>
      </c>
      <c r="AH85" s="1029"/>
      <c r="AI85" s="1030"/>
      <c r="AJ85" s="1031"/>
      <c r="AK85" s="1032"/>
      <c r="AL85" s="966">
        <v>52</v>
      </c>
      <c r="AM85" s="966">
        <v>180</v>
      </c>
      <c r="AN85" s="1033">
        <v>1.7000000000000001E-2</v>
      </c>
      <c r="AO85" s="1043"/>
    </row>
    <row r="86" spans="1:41" s="933" customFormat="1" ht="15" customHeight="1">
      <c r="A86" s="966">
        <v>11</v>
      </c>
      <c r="B86" s="967" t="s">
        <v>184</v>
      </c>
      <c r="C86" s="968" t="s">
        <v>185</v>
      </c>
      <c r="D86" s="969" t="s">
        <v>41</v>
      </c>
      <c r="E86" s="970">
        <v>5</v>
      </c>
      <c r="F86" s="970">
        <v>85</v>
      </c>
      <c r="G86" s="970">
        <v>10</v>
      </c>
      <c r="H86" s="745"/>
      <c r="I86" s="745"/>
      <c r="J86" s="744">
        <v>10740</v>
      </c>
      <c r="K86" s="744">
        <f t="shared" si="34"/>
        <v>10740</v>
      </c>
      <c r="L86" s="979"/>
      <c r="M86" s="980"/>
      <c r="N86" s="981"/>
      <c r="O86" s="981"/>
      <c r="P86" s="981"/>
      <c r="Q86" s="981"/>
      <c r="R86" s="981"/>
      <c r="S86" s="981"/>
      <c r="T86" s="981"/>
      <c r="U86" s="981"/>
      <c r="V86" s="981"/>
      <c r="W86" s="981"/>
      <c r="X86" s="981"/>
      <c r="Y86" s="981"/>
      <c r="Z86" s="981"/>
      <c r="AA86" s="981"/>
      <c r="AB86" s="989">
        <f t="shared" si="33"/>
        <v>0</v>
      </c>
      <c r="AC86" s="989">
        <f t="shared" si="33"/>
        <v>0</v>
      </c>
      <c r="AD86" s="989">
        <f t="shared" si="33"/>
        <v>10740</v>
      </c>
      <c r="AE86" s="989">
        <f t="shared" si="30"/>
        <v>10740</v>
      </c>
      <c r="AF86" s="991">
        <f t="shared" si="31"/>
        <v>3.1026666666666665</v>
      </c>
      <c r="AG86" s="991">
        <f t="shared" si="32"/>
        <v>0.18258000000000002</v>
      </c>
      <c r="AH86" s="1029"/>
      <c r="AI86" s="1030"/>
      <c r="AJ86" s="1031"/>
      <c r="AK86" s="1032"/>
      <c r="AL86" s="966">
        <v>52</v>
      </c>
      <c r="AM86" s="966">
        <v>180</v>
      </c>
      <c r="AN86" s="1033">
        <v>1.7000000000000001E-2</v>
      </c>
      <c r="AO86" s="1043"/>
    </row>
    <row r="87" spans="1:41" s="933" customFormat="1" ht="15" customHeight="1">
      <c r="A87" s="966">
        <v>12</v>
      </c>
      <c r="B87" s="967" t="s">
        <v>184</v>
      </c>
      <c r="C87" s="968" t="s">
        <v>185</v>
      </c>
      <c r="D87" s="969" t="s">
        <v>41</v>
      </c>
      <c r="E87" s="970">
        <v>7</v>
      </c>
      <c r="F87" s="970">
        <v>85</v>
      </c>
      <c r="G87" s="970">
        <v>10</v>
      </c>
      <c r="H87" s="745"/>
      <c r="I87" s="745"/>
      <c r="J87" s="744">
        <v>55</v>
      </c>
      <c r="K87" s="744">
        <f t="shared" si="34"/>
        <v>55</v>
      </c>
      <c r="L87" s="979"/>
      <c r="M87" s="980"/>
      <c r="N87" s="981"/>
      <c r="O87" s="981"/>
      <c r="P87" s="981"/>
      <c r="Q87" s="981"/>
      <c r="R87" s="981"/>
      <c r="S87" s="981"/>
      <c r="T87" s="981"/>
      <c r="U87" s="981"/>
      <c r="V87" s="981"/>
      <c r="W87" s="981"/>
      <c r="X87" s="981"/>
      <c r="Y87" s="981"/>
      <c r="Z87" s="981"/>
      <c r="AA87" s="981"/>
      <c r="AB87" s="989">
        <f t="shared" si="33"/>
        <v>0</v>
      </c>
      <c r="AC87" s="989">
        <f t="shared" si="33"/>
        <v>0</v>
      </c>
      <c r="AD87" s="989">
        <f t="shared" si="33"/>
        <v>55</v>
      </c>
      <c r="AE87" s="989">
        <f t="shared" si="30"/>
        <v>55</v>
      </c>
      <c r="AF87" s="991">
        <f t="shared" si="31"/>
        <v>1.588888888888889E-2</v>
      </c>
      <c r="AG87" s="991">
        <f t="shared" si="32"/>
        <v>9.3500000000000007E-4</v>
      </c>
      <c r="AH87" s="1029"/>
      <c r="AI87" s="1030"/>
      <c r="AJ87" s="1031"/>
      <c r="AK87" s="1032"/>
      <c r="AL87" s="966">
        <v>52</v>
      </c>
      <c r="AM87" s="966">
        <v>180</v>
      </c>
      <c r="AN87" s="1033">
        <v>1.7000000000000001E-2</v>
      </c>
      <c r="AO87" s="1043"/>
    </row>
    <row r="88" spans="1:41" s="934" customFormat="1" ht="15" customHeight="1">
      <c r="A88" s="971"/>
      <c r="B88" s="972"/>
      <c r="C88" s="973" t="s">
        <v>69</v>
      </c>
      <c r="D88" s="974" t="s">
        <v>41</v>
      </c>
      <c r="E88" s="975"/>
      <c r="F88" s="975"/>
      <c r="G88" s="975"/>
      <c r="H88" s="698"/>
      <c r="I88" s="698"/>
      <c r="J88" s="698">
        <f>SUM(J76:J87)</f>
        <v>23594</v>
      </c>
      <c r="K88" s="698">
        <f t="shared" si="34"/>
        <v>23594</v>
      </c>
      <c r="L88" s="982"/>
      <c r="M88" s="983"/>
      <c r="N88" s="984"/>
      <c r="O88" s="984"/>
      <c r="P88" s="984"/>
      <c r="Q88" s="984"/>
      <c r="R88" s="984"/>
      <c r="S88" s="984"/>
      <c r="T88" s="984"/>
      <c r="U88" s="984"/>
      <c r="V88" s="984"/>
      <c r="W88" s="984"/>
      <c r="X88" s="984"/>
      <c r="Y88" s="984"/>
      <c r="Z88" s="984"/>
      <c r="AA88" s="984"/>
      <c r="AB88" s="994">
        <f t="shared" si="33"/>
        <v>0</v>
      </c>
      <c r="AC88" s="994">
        <f t="shared" si="33"/>
        <v>0</v>
      </c>
      <c r="AD88" s="995">
        <f t="shared" si="33"/>
        <v>23594</v>
      </c>
      <c r="AE88" s="995">
        <f t="shared" si="30"/>
        <v>23594</v>
      </c>
      <c r="AF88" s="996">
        <f>SUM(AF76:AF87)</f>
        <v>6.8160444444444446</v>
      </c>
      <c r="AG88" s="996">
        <f>SUM(AG76:AG87)</f>
        <v>0.40109800000000007</v>
      </c>
      <c r="AH88" s="971"/>
      <c r="AI88" s="971"/>
      <c r="AJ88" s="1034"/>
      <c r="AK88" s="1035"/>
      <c r="AL88" s="972"/>
      <c r="AM88" s="1036"/>
      <c r="AN88" s="1037"/>
      <c r="AO88" s="975"/>
    </row>
    <row r="89" spans="1:41" s="933" customFormat="1" ht="15" customHeight="1">
      <c r="A89" s="966">
        <v>1</v>
      </c>
      <c r="B89" s="967" t="s">
        <v>186</v>
      </c>
      <c r="C89" s="968" t="s">
        <v>187</v>
      </c>
      <c r="D89" s="969" t="s">
        <v>41</v>
      </c>
      <c r="E89" s="970">
        <v>7</v>
      </c>
      <c r="F89" s="970">
        <v>68</v>
      </c>
      <c r="G89" s="970">
        <v>10</v>
      </c>
      <c r="H89" s="745"/>
      <c r="I89" s="745"/>
      <c r="J89" s="744">
        <v>1094</v>
      </c>
      <c r="K89" s="744">
        <f t="shared" ref="K89:K94" si="35">SUM(H89+I89+J89)</f>
        <v>1094</v>
      </c>
      <c r="L89" s="979"/>
      <c r="M89" s="980"/>
      <c r="N89" s="981"/>
      <c r="O89" s="981"/>
      <c r="P89" s="981"/>
      <c r="Q89" s="981"/>
      <c r="R89" s="981"/>
      <c r="S89" s="981"/>
      <c r="T89" s="981"/>
      <c r="U89" s="981"/>
      <c r="V89" s="981"/>
      <c r="W89" s="981"/>
      <c r="X89" s="981"/>
      <c r="Y89" s="981"/>
      <c r="Z89" s="981"/>
      <c r="AA89" s="981"/>
      <c r="AB89" s="989">
        <f t="shared" si="33"/>
        <v>0</v>
      </c>
      <c r="AC89" s="989">
        <f t="shared" si="33"/>
        <v>0</v>
      </c>
      <c r="AD89" s="989">
        <f t="shared" si="33"/>
        <v>1094</v>
      </c>
      <c r="AE89" s="989">
        <f t="shared" ref="AE89:AE94" si="36">AB89+AC89+AD89</f>
        <v>1094</v>
      </c>
      <c r="AF89" s="991">
        <f t="shared" ref="AF89:AF93" si="37">((AE89/AM89)*AL89)/1000</f>
        <v>0.31604444444444441</v>
      </c>
      <c r="AG89" s="1038">
        <f t="shared" ref="AG89:AG93" si="38">(AE89*AN89)/1000</f>
        <v>1.8598000000000003E-2</v>
      </c>
      <c r="AH89" s="1029"/>
      <c r="AI89" s="1030"/>
      <c r="AJ89" s="1031"/>
      <c r="AK89" s="1032"/>
      <c r="AL89" s="966">
        <v>52</v>
      </c>
      <c r="AM89" s="966">
        <v>180</v>
      </c>
      <c r="AN89" s="1033">
        <v>1.7000000000000001E-2</v>
      </c>
      <c r="AO89" s="1043"/>
    </row>
    <row r="90" spans="1:41" s="933" customFormat="1" ht="15" customHeight="1">
      <c r="A90" s="966">
        <v>2</v>
      </c>
      <c r="B90" s="967" t="s">
        <v>186</v>
      </c>
      <c r="C90" s="968" t="s">
        <v>187</v>
      </c>
      <c r="D90" s="969" t="s">
        <v>41</v>
      </c>
      <c r="E90" s="970">
        <v>9</v>
      </c>
      <c r="F90" s="970">
        <v>69</v>
      </c>
      <c r="G90" s="970">
        <v>10</v>
      </c>
      <c r="H90" s="745"/>
      <c r="I90" s="745"/>
      <c r="J90" s="744">
        <v>1620</v>
      </c>
      <c r="K90" s="744">
        <f t="shared" si="35"/>
        <v>1620</v>
      </c>
      <c r="L90" s="979"/>
      <c r="M90" s="980"/>
      <c r="N90" s="981"/>
      <c r="O90" s="981"/>
      <c r="P90" s="981"/>
      <c r="Q90" s="981"/>
      <c r="R90" s="981"/>
      <c r="S90" s="981"/>
      <c r="T90" s="981"/>
      <c r="U90" s="981"/>
      <c r="V90" s="981"/>
      <c r="W90" s="981"/>
      <c r="X90" s="981"/>
      <c r="Y90" s="981"/>
      <c r="Z90" s="981"/>
      <c r="AA90" s="981"/>
      <c r="AB90" s="989">
        <f t="shared" si="33"/>
        <v>0</v>
      </c>
      <c r="AC90" s="989">
        <f t="shared" si="33"/>
        <v>0</v>
      </c>
      <c r="AD90" s="989">
        <f t="shared" si="33"/>
        <v>1620</v>
      </c>
      <c r="AE90" s="989">
        <f t="shared" si="36"/>
        <v>1620</v>
      </c>
      <c r="AF90" s="991">
        <f t="shared" si="37"/>
        <v>0.46800000000000003</v>
      </c>
      <c r="AG90" s="991">
        <f t="shared" si="38"/>
        <v>2.7540000000000002E-2</v>
      </c>
      <c r="AH90" s="1029"/>
      <c r="AI90" s="1030"/>
      <c r="AJ90" s="1031"/>
      <c r="AK90" s="1032"/>
      <c r="AL90" s="966">
        <v>52</v>
      </c>
      <c r="AM90" s="966">
        <v>180</v>
      </c>
      <c r="AN90" s="1033">
        <v>1.7000000000000001E-2</v>
      </c>
      <c r="AO90" s="1043"/>
    </row>
    <row r="91" spans="1:41" s="933" customFormat="1" ht="15" customHeight="1">
      <c r="A91" s="966">
        <v>3</v>
      </c>
      <c r="B91" s="967" t="s">
        <v>186</v>
      </c>
      <c r="C91" s="968" t="s">
        <v>187</v>
      </c>
      <c r="D91" s="969" t="s">
        <v>41</v>
      </c>
      <c r="E91" s="970">
        <v>11</v>
      </c>
      <c r="F91" s="970">
        <v>69</v>
      </c>
      <c r="G91" s="970">
        <v>10</v>
      </c>
      <c r="H91" s="745"/>
      <c r="I91" s="745"/>
      <c r="J91" s="744">
        <v>414</v>
      </c>
      <c r="K91" s="744">
        <f t="shared" si="35"/>
        <v>414</v>
      </c>
      <c r="L91" s="979"/>
      <c r="M91" s="980"/>
      <c r="N91" s="981"/>
      <c r="O91" s="981"/>
      <c r="P91" s="981"/>
      <c r="Q91" s="981"/>
      <c r="R91" s="981"/>
      <c r="S91" s="981"/>
      <c r="T91" s="981"/>
      <c r="U91" s="981"/>
      <c r="V91" s="981"/>
      <c r="W91" s="981"/>
      <c r="X91" s="981"/>
      <c r="Y91" s="981"/>
      <c r="Z91" s="981"/>
      <c r="AA91" s="981"/>
      <c r="AB91" s="989">
        <f t="shared" si="33"/>
        <v>0</v>
      </c>
      <c r="AC91" s="989">
        <f t="shared" si="33"/>
        <v>0</v>
      </c>
      <c r="AD91" s="989">
        <f t="shared" si="33"/>
        <v>414</v>
      </c>
      <c r="AE91" s="989">
        <f t="shared" si="36"/>
        <v>414</v>
      </c>
      <c r="AF91" s="991">
        <f t="shared" si="37"/>
        <v>0.1196</v>
      </c>
      <c r="AG91" s="991">
        <f t="shared" si="38"/>
        <v>7.038E-3</v>
      </c>
      <c r="AH91" s="1029"/>
      <c r="AI91" s="1030"/>
      <c r="AJ91" s="1031"/>
      <c r="AK91" s="1032"/>
      <c r="AL91" s="966">
        <v>52</v>
      </c>
      <c r="AM91" s="966">
        <v>180</v>
      </c>
      <c r="AN91" s="1033">
        <v>1.7000000000000001E-2</v>
      </c>
      <c r="AO91" s="1043"/>
    </row>
    <row r="92" spans="1:41" s="933" customFormat="1" ht="15" customHeight="1">
      <c r="A92" s="966">
        <v>4</v>
      </c>
      <c r="B92" s="967" t="s">
        <v>186</v>
      </c>
      <c r="C92" s="968" t="s">
        <v>187</v>
      </c>
      <c r="D92" s="969" t="s">
        <v>41</v>
      </c>
      <c r="E92" s="970">
        <v>6</v>
      </c>
      <c r="F92" s="970">
        <v>74</v>
      </c>
      <c r="G92" s="970">
        <v>10</v>
      </c>
      <c r="H92" s="745"/>
      <c r="I92" s="745"/>
      <c r="J92" s="744">
        <v>350</v>
      </c>
      <c r="K92" s="744">
        <f t="shared" si="35"/>
        <v>350</v>
      </c>
      <c r="L92" s="979"/>
      <c r="M92" s="980"/>
      <c r="N92" s="981"/>
      <c r="O92" s="981"/>
      <c r="P92" s="981"/>
      <c r="Q92" s="981"/>
      <c r="R92" s="981"/>
      <c r="S92" s="981"/>
      <c r="T92" s="981"/>
      <c r="U92" s="981"/>
      <c r="V92" s="981"/>
      <c r="W92" s="981"/>
      <c r="X92" s="981"/>
      <c r="Y92" s="981"/>
      <c r="Z92" s="981"/>
      <c r="AA92" s="981"/>
      <c r="AB92" s="989">
        <f t="shared" si="33"/>
        <v>0</v>
      </c>
      <c r="AC92" s="989">
        <f t="shared" si="33"/>
        <v>0</v>
      </c>
      <c r="AD92" s="989">
        <f t="shared" si="33"/>
        <v>350</v>
      </c>
      <c r="AE92" s="989">
        <f t="shared" si="36"/>
        <v>350</v>
      </c>
      <c r="AF92" s="991">
        <f t="shared" si="37"/>
        <v>0.10111111111111111</v>
      </c>
      <c r="AG92" s="991">
        <f t="shared" si="38"/>
        <v>5.9500000000000004E-3</v>
      </c>
      <c r="AH92" s="1029"/>
      <c r="AI92" s="1030"/>
      <c r="AJ92" s="1031"/>
      <c r="AK92" s="1032"/>
      <c r="AL92" s="966">
        <v>52</v>
      </c>
      <c r="AM92" s="966">
        <v>180</v>
      </c>
      <c r="AN92" s="1033">
        <v>1.7000000000000001E-2</v>
      </c>
      <c r="AO92" s="1043"/>
    </row>
    <row r="93" spans="1:41" s="933" customFormat="1" ht="15" customHeight="1">
      <c r="A93" s="966">
        <v>5</v>
      </c>
      <c r="B93" s="967" t="s">
        <v>186</v>
      </c>
      <c r="C93" s="968" t="s">
        <v>187</v>
      </c>
      <c r="D93" s="969" t="s">
        <v>41</v>
      </c>
      <c r="E93" s="970">
        <v>1</v>
      </c>
      <c r="F93" s="970">
        <v>85</v>
      </c>
      <c r="G93" s="970">
        <v>10</v>
      </c>
      <c r="H93" s="745"/>
      <c r="I93" s="745"/>
      <c r="J93" s="744">
        <v>9815</v>
      </c>
      <c r="K93" s="744">
        <f t="shared" si="35"/>
        <v>9815</v>
      </c>
      <c r="L93" s="979"/>
      <c r="M93" s="980"/>
      <c r="N93" s="981"/>
      <c r="O93" s="981"/>
      <c r="P93" s="981"/>
      <c r="Q93" s="981"/>
      <c r="R93" s="981"/>
      <c r="S93" s="981"/>
      <c r="T93" s="981"/>
      <c r="U93" s="981"/>
      <c r="V93" s="981"/>
      <c r="W93" s="981"/>
      <c r="X93" s="981"/>
      <c r="Y93" s="981"/>
      <c r="Z93" s="981"/>
      <c r="AA93" s="981"/>
      <c r="AB93" s="989">
        <f t="shared" si="33"/>
        <v>0</v>
      </c>
      <c r="AC93" s="989">
        <f t="shared" si="33"/>
        <v>0</v>
      </c>
      <c r="AD93" s="989">
        <f t="shared" si="33"/>
        <v>9815</v>
      </c>
      <c r="AE93" s="989">
        <f t="shared" si="36"/>
        <v>9815</v>
      </c>
      <c r="AF93" s="991">
        <f t="shared" si="37"/>
        <v>2.8354444444444442</v>
      </c>
      <c r="AG93" s="991">
        <f t="shared" si="38"/>
        <v>0.16685500000000003</v>
      </c>
      <c r="AH93" s="1029"/>
      <c r="AI93" s="1030"/>
      <c r="AJ93" s="1031"/>
      <c r="AK93" s="1032"/>
      <c r="AL93" s="966">
        <v>52</v>
      </c>
      <c r="AM93" s="966">
        <v>180</v>
      </c>
      <c r="AN93" s="1033">
        <v>1.7000000000000001E-2</v>
      </c>
      <c r="AO93" s="1043"/>
    </row>
    <row r="94" spans="1:41" s="934" customFormat="1" ht="15" customHeight="1">
      <c r="A94" s="971"/>
      <c r="B94" s="972"/>
      <c r="C94" s="973" t="s">
        <v>69</v>
      </c>
      <c r="D94" s="974" t="s">
        <v>41</v>
      </c>
      <c r="E94" s="975"/>
      <c r="F94" s="975"/>
      <c r="G94" s="975"/>
      <c r="H94" s="698"/>
      <c r="I94" s="698"/>
      <c r="J94" s="698">
        <f>SUM(J89:J93)</f>
        <v>13293</v>
      </c>
      <c r="K94" s="698">
        <f t="shared" si="35"/>
        <v>13293</v>
      </c>
      <c r="L94" s="982"/>
      <c r="M94" s="983"/>
      <c r="N94" s="984"/>
      <c r="O94" s="984"/>
      <c r="P94" s="984"/>
      <c r="Q94" s="984"/>
      <c r="R94" s="984"/>
      <c r="S94" s="984"/>
      <c r="T94" s="984"/>
      <c r="U94" s="984"/>
      <c r="V94" s="984"/>
      <c r="W94" s="984"/>
      <c r="X94" s="984"/>
      <c r="Y94" s="984"/>
      <c r="Z94" s="984"/>
      <c r="AA94" s="984"/>
      <c r="AB94" s="994">
        <f t="shared" si="33"/>
        <v>0</v>
      </c>
      <c r="AC94" s="994">
        <f t="shared" si="33"/>
        <v>0</v>
      </c>
      <c r="AD94" s="995">
        <f t="shared" si="33"/>
        <v>13293</v>
      </c>
      <c r="AE94" s="995">
        <f t="shared" si="36"/>
        <v>13293</v>
      </c>
      <c r="AF94" s="996">
        <f>SUM(AF89:AF93)</f>
        <v>3.8401999999999998</v>
      </c>
      <c r="AG94" s="996">
        <f>SUM(AG89:AG93)</f>
        <v>0.22598100000000004</v>
      </c>
      <c r="AH94" s="971"/>
      <c r="AI94" s="971"/>
      <c r="AJ94" s="1034"/>
      <c r="AK94" s="1035"/>
      <c r="AL94" s="972"/>
      <c r="AM94" s="1036"/>
      <c r="AN94" s="1037"/>
      <c r="AO94" s="975"/>
    </row>
    <row r="95" spans="1:41" s="933" customFormat="1" ht="15" customHeight="1">
      <c r="A95" s="966">
        <v>1</v>
      </c>
      <c r="B95" s="967" t="s">
        <v>188</v>
      </c>
      <c r="C95" s="968" t="s">
        <v>189</v>
      </c>
      <c r="D95" s="969" t="s">
        <v>41</v>
      </c>
      <c r="E95" s="970">
        <v>3</v>
      </c>
      <c r="F95" s="970">
        <v>89</v>
      </c>
      <c r="G95" s="966">
        <v>10</v>
      </c>
      <c r="H95" s="745"/>
      <c r="I95" s="745"/>
      <c r="J95" s="744">
        <v>4395</v>
      </c>
      <c r="K95" s="744">
        <f t="shared" ref="K95:K96" si="39">SUM(H95+I95+J95)</f>
        <v>4395</v>
      </c>
      <c r="L95" s="979"/>
      <c r="M95" s="980"/>
      <c r="N95" s="981"/>
      <c r="O95" s="981"/>
      <c r="P95" s="981"/>
      <c r="Q95" s="981"/>
      <c r="R95" s="981"/>
      <c r="S95" s="981"/>
      <c r="T95" s="981"/>
      <c r="U95" s="981"/>
      <c r="V95" s="981"/>
      <c r="W95" s="981"/>
      <c r="X95" s="981"/>
      <c r="Y95" s="981"/>
      <c r="Z95" s="981"/>
      <c r="AA95" s="981"/>
      <c r="AB95" s="989">
        <f t="shared" si="33"/>
        <v>0</v>
      </c>
      <c r="AC95" s="989">
        <f t="shared" si="33"/>
        <v>0</v>
      </c>
      <c r="AD95" s="989">
        <f t="shared" si="33"/>
        <v>4395</v>
      </c>
      <c r="AE95" s="989">
        <f t="shared" ref="AE95:AE129" si="40">AB95+AC95+AD95</f>
        <v>4395</v>
      </c>
      <c r="AF95" s="991">
        <f>((AE95/AM95)*AL95)/1000</f>
        <v>1.2696666666666667</v>
      </c>
      <c r="AG95" s="1038">
        <f>(AE95*AN95)/1000</f>
        <v>7.4715000000000004E-2</v>
      </c>
      <c r="AH95" s="1029"/>
      <c r="AI95" s="1030"/>
      <c r="AJ95" s="1031"/>
      <c r="AK95" s="1032"/>
      <c r="AL95" s="966">
        <v>52</v>
      </c>
      <c r="AM95" s="966">
        <v>180</v>
      </c>
      <c r="AN95" s="1033">
        <v>1.7000000000000001E-2</v>
      </c>
      <c r="AO95" s="1043"/>
    </row>
    <row r="96" spans="1:41" s="934" customFormat="1" ht="15" customHeight="1">
      <c r="A96" s="971"/>
      <c r="B96" s="972"/>
      <c r="C96" s="973" t="s">
        <v>69</v>
      </c>
      <c r="D96" s="974" t="s">
        <v>41</v>
      </c>
      <c r="E96" s="975"/>
      <c r="F96" s="975"/>
      <c r="G96" s="975"/>
      <c r="H96" s="698"/>
      <c r="I96" s="698"/>
      <c r="J96" s="698">
        <f>SUM(J95:J95)</f>
        <v>4395</v>
      </c>
      <c r="K96" s="698">
        <f t="shared" si="39"/>
        <v>4395</v>
      </c>
      <c r="L96" s="982"/>
      <c r="M96" s="983"/>
      <c r="N96" s="984"/>
      <c r="O96" s="984"/>
      <c r="P96" s="984"/>
      <c r="Q96" s="984"/>
      <c r="R96" s="984"/>
      <c r="S96" s="984"/>
      <c r="T96" s="984"/>
      <c r="U96" s="984"/>
      <c r="V96" s="984"/>
      <c r="W96" s="984"/>
      <c r="X96" s="984"/>
      <c r="Y96" s="984"/>
      <c r="Z96" s="984"/>
      <c r="AA96" s="984"/>
      <c r="AB96" s="994">
        <f t="shared" si="33"/>
        <v>0</v>
      </c>
      <c r="AC96" s="994">
        <f t="shared" si="33"/>
        <v>0</v>
      </c>
      <c r="AD96" s="995">
        <f t="shared" si="33"/>
        <v>4395</v>
      </c>
      <c r="AE96" s="995">
        <f t="shared" si="40"/>
        <v>4395</v>
      </c>
      <c r="AF96" s="996">
        <f>SUM(AF95:AF95)</f>
        <v>1.2696666666666667</v>
      </c>
      <c r="AG96" s="1045">
        <f>SUM(AG95:AG95)</f>
        <v>7.4715000000000004E-2</v>
      </c>
      <c r="AH96" s="971"/>
      <c r="AI96" s="971"/>
      <c r="AJ96" s="1034"/>
      <c r="AK96" s="1035"/>
      <c r="AL96" s="972"/>
      <c r="AM96" s="1036"/>
      <c r="AN96" s="1037"/>
      <c r="AO96" s="975"/>
    </row>
    <row r="97" spans="1:41" s="933" customFormat="1" ht="15" customHeight="1">
      <c r="A97" s="966">
        <v>1</v>
      </c>
      <c r="B97" s="967" t="s">
        <v>190</v>
      </c>
      <c r="C97" s="968" t="s">
        <v>191</v>
      </c>
      <c r="D97" s="969" t="s">
        <v>41</v>
      </c>
      <c r="E97" s="966">
        <v>9</v>
      </c>
      <c r="F97" s="966">
        <v>64</v>
      </c>
      <c r="G97" s="966">
        <v>0</v>
      </c>
      <c r="H97" s="745"/>
      <c r="I97" s="745"/>
      <c r="J97" s="744">
        <v>2</v>
      </c>
      <c r="K97" s="744">
        <f t="shared" ref="K97:K98" si="41">SUM(H97+I97+J97)</f>
        <v>2</v>
      </c>
      <c r="L97" s="979"/>
      <c r="M97" s="980"/>
      <c r="N97" s="981"/>
      <c r="O97" s="981"/>
      <c r="P97" s="981"/>
      <c r="Q97" s="981"/>
      <c r="R97" s="981"/>
      <c r="S97" s="981"/>
      <c r="T97" s="981"/>
      <c r="U97" s="981"/>
      <c r="V97" s="981"/>
      <c r="W97" s="981"/>
      <c r="X97" s="981"/>
      <c r="Y97" s="981"/>
      <c r="Z97" s="981"/>
      <c r="AA97" s="981"/>
      <c r="AB97" s="989">
        <f t="shared" si="33"/>
        <v>0</v>
      </c>
      <c r="AC97" s="989">
        <f t="shared" si="33"/>
        <v>0</v>
      </c>
      <c r="AD97" s="989">
        <f t="shared" si="33"/>
        <v>2</v>
      </c>
      <c r="AE97" s="989">
        <f t="shared" si="40"/>
        <v>2</v>
      </c>
      <c r="AF97" s="991">
        <f>((AE97/AM97)*AL97)/1000</f>
        <v>5.7777777777777786E-4</v>
      </c>
      <c r="AG97" s="1038">
        <f>(AE97*AN97)/1000</f>
        <v>3.4E-5</v>
      </c>
      <c r="AH97" s="1029"/>
      <c r="AI97" s="1030"/>
      <c r="AJ97" s="1031"/>
      <c r="AK97" s="1032"/>
      <c r="AL97" s="966">
        <v>52</v>
      </c>
      <c r="AM97" s="966">
        <v>180</v>
      </c>
      <c r="AN97" s="1033">
        <v>1.7000000000000001E-2</v>
      </c>
      <c r="AO97" s="1043"/>
    </row>
    <row r="98" spans="1:41" s="934" customFormat="1" ht="15" customHeight="1">
      <c r="A98" s="971"/>
      <c r="B98" s="972"/>
      <c r="C98" s="973" t="s">
        <v>69</v>
      </c>
      <c r="D98" s="974" t="s">
        <v>41</v>
      </c>
      <c r="E98" s="975"/>
      <c r="F98" s="975"/>
      <c r="G98" s="975"/>
      <c r="H98" s="698"/>
      <c r="I98" s="698"/>
      <c r="J98" s="698">
        <f>SUM(J97:J97)</f>
        <v>2</v>
      </c>
      <c r="K98" s="698">
        <f t="shared" si="41"/>
        <v>2</v>
      </c>
      <c r="L98" s="982"/>
      <c r="M98" s="983"/>
      <c r="N98" s="984"/>
      <c r="O98" s="984"/>
      <c r="P98" s="984"/>
      <c r="Q98" s="984"/>
      <c r="R98" s="984"/>
      <c r="S98" s="984"/>
      <c r="T98" s="984"/>
      <c r="U98" s="984"/>
      <c r="V98" s="984"/>
      <c r="W98" s="984"/>
      <c r="X98" s="984"/>
      <c r="Y98" s="984"/>
      <c r="Z98" s="984"/>
      <c r="AA98" s="984"/>
      <c r="AB98" s="994">
        <f t="shared" si="33"/>
        <v>0</v>
      </c>
      <c r="AC98" s="994">
        <f t="shared" si="33"/>
        <v>0</v>
      </c>
      <c r="AD98" s="995">
        <f t="shared" si="33"/>
        <v>2</v>
      </c>
      <c r="AE98" s="995">
        <f t="shared" si="40"/>
        <v>2</v>
      </c>
      <c r="AF98" s="996">
        <f>SUM(AF97:AF97)</f>
        <v>5.7777777777777786E-4</v>
      </c>
      <c r="AG98" s="1045">
        <f>SUM(AG97:AG97)</f>
        <v>3.4E-5</v>
      </c>
      <c r="AH98" s="971"/>
      <c r="AI98" s="971"/>
      <c r="AJ98" s="1034"/>
      <c r="AK98" s="1035"/>
      <c r="AL98" s="972"/>
      <c r="AM98" s="1036"/>
      <c r="AN98" s="1037"/>
      <c r="AO98" s="975"/>
    </row>
    <row r="99" spans="1:41" s="933" customFormat="1" ht="15" customHeight="1">
      <c r="A99" s="966">
        <v>1</v>
      </c>
      <c r="B99" s="1044" t="s">
        <v>192</v>
      </c>
      <c r="C99" s="958" t="s">
        <v>193</v>
      </c>
      <c r="D99" s="959" t="s">
        <v>41</v>
      </c>
      <c r="E99" s="966">
        <v>2</v>
      </c>
      <c r="F99" s="966">
        <v>64</v>
      </c>
      <c r="G99" s="966">
        <v>10</v>
      </c>
      <c r="H99" s="745"/>
      <c r="I99" s="745"/>
      <c r="J99" s="744">
        <v>70</v>
      </c>
      <c r="K99" s="744">
        <f t="shared" ref="K99:K100" si="42">SUM(H99+I99+J99)</f>
        <v>70</v>
      </c>
      <c r="L99" s="979"/>
      <c r="M99" s="980"/>
      <c r="N99" s="981"/>
      <c r="O99" s="981"/>
      <c r="P99" s="981"/>
      <c r="Q99" s="981"/>
      <c r="R99" s="981"/>
      <c r="S99" s="981"/>
      <c r="T99" s="981"/>
      <c r="U99" s="981"/>
      <c r="V99" s="981"/>
      <c r="W99" s="981"/>
      <c r="X99" s="981"/>
      <c r="Y99" s="981"/>
      <c r="Z99" s="981"/>
      <c r="AA99" s="981"/>
      <c r="AB99" s="989">
        <f t="shared" si="33"/>
        <v>0</v>
      </c>
      <c r="AC99" s="989">
        <f t="shared" si="33"/>
        <v>0</v>
      </c>
      <c r="AD99" s="989">
        <f t="shared" si="33"/>
        <v>70</v>
      </c>
      <c r="AE99" s="989">
        <f t="shared" si="40"/>
        <v>70</v>
      </c>
      <c r="AF99" s="991">
        <f>((AE99/AM99)*AL99)/1000</f>
        <v>2.0222222222222221E-2</v>
      </c>
      <c r="AG99" s="1038">
        <f>(AE99*AN99)/1000</f>
        <v>1.1900000000000001E-3</v>
      </c>
      <c r="AH99" s="1029"/>
      <c r="AI99" s="1030"/>
      <c r="AJ99" s="1031"/>
      <c r="AK99" s="1032"/>
      <c r="AL99" s="966">
        <v>52</v>
      </c>
      <c r="AM99" s="966">
        <v>180</v>
      </c>
      <c r="AN99" s="1033">
        <v>1.7000000000000001E-2</v>
      </c>
      <c r="AO99" s="1043"/>
    </row>
    <row r="100" spans="1:41" s="934" customFormat="1" ht="15" customHeight="1">
      <c r="A100" s="971"/>
      <c r="B100" s="972"/>
      <c r="C100" s="973" t="s">
        <v>69</v>
      </c>
      <c r="D100" s="974" t="s">
        <v>41</v>
      </c>
      <c r="E100" s="975"/>
      <c r="F100" s="975"/>
      <c r="G100" s="975"/>
      <c r="H100" s="698"/>
      <c r="I100" s="698"/>
      <c r="J100" s="698">
        <f>SUM(J99:J99)</f>
        <v>70</v>
      </c>
      <c r="K100" s="698">
        <f t="shared" si="42"/>
        <v>70</v>
      </c>
      <c r="L100" s="982"/>
      <c r="M100" s="983"/>
      <c r="N100" s="984"/>
      <c r="O100" s="984"/>
      <c r="P100" s="984"/>
      <c r="Q100" s="984"/>
      <c r="R100" s="984"/>
      <c r="S100" s="984"/>
      <c r="T100" s="984"/>
      <c r="U100" s="984"/>
      <c r="V100" s="984"/>
      <c r="W100" s="984"/>
      <c r="X100" s="984"/>
      <c r="Y100" s="984"/>
      <c r="Z100" s="984"/>
      <c r="AA100" s="984"/>
      <c r="AB100" s="994">
        <f t="shared" si="33"/>
        <v>0</v>
      </c>
      <c r="AC100" s="994">
        <f t="shared" si="33"/>
        <v>0</v>
      </c>
      <c r="AD100" s="995">
        <f t="shared" si="33"/>
        <v>70</v>
      </c>
      <c r="AE100" s="995">
        <f t="shared" si="40"/>
        <v>70</v>
      </c>
      <c r="AF100" s="996">
        <f>SUM(AF99:AF99)</f>
        <v>2.0222222222222221E-2</v>
      </c>
      <c r="AG100" s="1045">
        <f>SUM(AG99:AG99)</f>
        <v>1.1900000000000001E-3</v>
      </c>
      <c r="AH100" s="971"/>
      <c r="AI100" s="971"/>
      <c r="AJ100" s="1034"/>
      <c r="AK100" s="1035"/>
      <c r="AL100" s="972"/>
      <c r="AM100" s="1036"/>
      <c r="AN100" s="1037"/>
      <c r="AO100" s="975"/>
    </row>
    <row r="101" spans="1:41" s="933" customFormat="1" ht="15" customHeight="1">
      <c r="A101" s="966">
        <v>1</v>
      </c>
      <c r="B101" s="967" t="s">
        <v>194</v>
      </c>
      <c r="C101" s="968" t="s">
        <v>195</v>
      </c>
      <c r="D101" s="969" t="s">
        <v>41</v>
      </c>
      <c r="E101" s="966">
        <v>1</v>
      </c>
      <c r="F101" s="966">
        <v>89</v>
      </c>
      <c r="G101" s="966">
        <v>10</v>
      </c>
      <c r="H101" s="745"/>
      <c r="I101" s="745"/>
      <c r="J101" s="744">
        <v>1300</v>
      </c>
      <c r="K101" s="744">
        <f t="shared" ref="K101:K102" si="43">SUM(H101+I101+J101)</f>
        <v>1300</v>
      </c>
      <c r="L101" s="979"/>
      <c r="M101" s="980"/>
      <c r="N101" s="981"/>
      <c r="O101" s="981"/>
      <c r="P101" s="981"/>
      <c r="Q101" s="981"/>
      <c r="R101" s="981"/>
      <c r="S101" s="981"/>
      <c r="T101" s="981"/>
      <c r="U101" s="981"/>
      <c r="V101" s="981"/>
      <c r="W101" s="981"/>
      <c r="X101" s="981"/>
      <c r="Y101" s="981"/>
      <c r="Z101" s="981"/>
      <c r="AA101" s="981"/>
      <c r="AB101" s="989">
        <f t="shared" si="33"/>
        <v>0</v>
      </c>
      <c r="AC101" s="989">
        <f t="shared" si="33"/>
        <v>0</v>
      </c>
      <c r="AD101" s="989">
        <f t="shared" si="33"/>
        <v>1300</v>
      </c>
      <c r="AE101" s="989">
        <f t="shared" si="40"/>
        <v>1300</v>
      </c>
      <c r="AF101" s="991">
        <f>((AE101/AM101)*AL101)/1000</f>
        <v>0.37555555555555553</v>
      </c>
      <c r="AG101" s="1038">
        <f>(AE101*AN101)/1000</f>
        <v>2.2100000000000002E-2</v>
      </c>
      <c r="AH101" s="1029"/>
      <c r="AI101" s="1030"/>
      <c r="AJ101" s="1031"/>
      <c r="AK101" s="1032"/>
      <c r="AL101" s="966">
        <v>52</v>
      </c>
      <c r="AM101" s="966">
        <v>180</v>
      </c>
      <c r="AN101" s="1033">
        <v>1.7000000000000001E-2</v>
      </c>
      <c r="AO101" s="1043"/>
    </row>
    <row r="102" spans="1:41" s="934" customFormat="1" ht="15" customHeight="1">
      <c r="A102" s="971"/>
      <c r="B102" s="972"/>
      <c r="C102" s="973" t="s">
        <v>69</v>
      </c>
      <c r="D102" s="974" t="s">
        <v>41</v>
      </c>
      <c r="E102" s="975"/>
      <c r="F102" s="975"/>
      <c r="G102" s="975"/>
      <c r="H102" s="698"/>
      <c r="I102" s="698"/>
      <c r="J102" s="698">
        <f>SUM(J101:J101)</f>
        <v>1300</v>
      </c>
      <c r="K102" s="698">
        <f t="shared" si="43"/>
        <v>1300</v>
      </c>
      <c r="L102" s="982"/>
      <c r="M102" s="983"/>
      <c r="N102" s="984"/>
      <c r="O102" s="984"/>
      <c r="P102" s="984"/>
      <c r="Q102" s="984"/>
      <c r="R102" s="984"/>
      <c r="S102" s="984"/>
      <c r="T102" s="984"/>
      <c r="U102" s="984"/>
      <c r="V102" s="984"/>
      <c r="W102" s="984"/>
      <c r="X102" s="984"/>
      <c r="Y102" s="984"/>
      <c r="Z102" s="984"/>
      <c r="AA102" s="984"/>
      <c r="AB102" s="994">
        <f t="shared" si="33"/>
        <v>0</v>
      </c>
      <c r="AC102" s="994">
        <f t="shared" si="33"/>
        <v>0</v>
      </c>
      <c r="AD102" s="995">
        <f t="shared" si="33"/>
        <v>1300</v>
      </c>
      <c r="AE102" s="995">
        <f t="shared" si="40"/>
        <v>1300</v>
      </c>
      <c r="AF102" s="996">
        <f>SUM(AF101:AF101)</f>
        <v>0.37555555555555553</v>
      </c>
      <c r="AG102" s="1045">
        <f>SUM(AG101:AG101)</f>
        <v>2.2100000000000002E-2</v>
      </c>
      <c r="AH102" s="971"/>
      <c r="AI102" s="971"/>
      <c r="AJ102" s="1034"/>
      <c r="AK102" s="1035"/>
      <c r="AL102" s="972"/>
      <c r="AM102" s="1036"/>
      <c r="AN102" s="1037"/>
      <c r="AO102" s="975"/>
    </row>
    <row r="103" spans="1:41" s="933" customFormat="1" ht="15" customHeight="1">
      <c r="A103" s="966">
        <v>1</v>
      </c>
      <c r="B103" s="967" t="s">
        <v>196</v>
      </c>
      <c r="C103" s="968" t="s">
        <v>197</v>
      </c>
      <c r="D103" s="969" t="s">
        <v>41</v>
      </c>
      <c r="E103" s="966">
        <v>1</v>
      </c>
      <c r="F103" s="966">
        <v>89</v>
      </c>
      <c r="G103" s="966">
        <v>10</v>
      </c>
      <c r="H103" s="745"/>
      <c r="I103" s="745"/>
      <c r="J103" s="744">
        <v>1300</v>
      </c>
      <c r="K103" s="744">
        <f t="shared" ref="K103:K104" si="44">SUM(H103+I103+J103)</f>
        <v>1300</v>
      </c>
      <c r="L103" s="979"/>
      <c r="M103" s="980"/>
      <c r="N103" s="981"/>
      <c r="O103" s="981"/>
      <c r="P103" s="981"/>
      <c r="Q103" s="981"/>
      <c r="R103" s="981"/>
      <c r="S103" s="981"/>
      <c r="T103" s="981"/>
      <c r="U103" s="981"/>
      <c r="V103" s="981"/>
      <c r="W103" s="981"/>
      <c r="X103" s="981"/>
      <c r="Y103" s="981"/>
      <c r="Z103" s="981"/>
      <c r="AA103" s="981"/>
      <c r="AB103" s="989">
        <f t="shared" si="33"/>
        <v>0</v>
      </c>
      <c r="AC103" s="989">
        <f t="shared" si="33"/>
        <v>0</v>
      </c>
      <c r="AD103" s="989">
        <f t="shared" si="33"/>
        <v>1300</v>
      </c>
      <c r="AE103" s="989">
        <f t="shared" si="40"/>
        <v>1300</v>
      </c>
      <c r="AF103" s="991">
        <f>((AE103/AM103)*AL103)/1000</f>
        <v>0.37555555555555553</v>
      </c>
      <c r="AG103" s="1038">
        <f>(AE103*AN103)/1000</f>
        <v>2.2100000000000002E-2</v>
      </c>
      <c r="AH103" s="1029"/>
      <c r="AI103" s="1030"/>
      <c r="AJ103" s="1031"/>
      <c r="AK103" s="1032"/>
      <c r="AL103" s="966">
        <v>52</v>
      </c>
      <c r="AM103" s="966">
        <v>180</v>
      </c>
      <c r="AN103" s="1033">
        <v>1.7000000000000001E-2</v>
      </c>
      <c r="AO103" s="1043"/>
    </row>
    <row r="104" spans="1:41" s="934" customFormat="1" ht="15" customHeight="1">
      <c r="A104" s="971"/>
      <c r="B104" s="972"/>
      <c r="C104" s="973" t="s">
        <v>69</v>
      </c>
      <c r="D104" s="974" t="s">
        <v>41</v>
      </c>
      <c r="E104" s="975"/>
      <c r="F104" s="975"/>
      <c r="G104" s="975"/>
      <c r="H104" s="698"/>
      <c r="I104" s="698"/>
      <c r="J104" s="698">
        <f>SUM(J103:J103)</f>
        <v>1300</v>
      </c>
      <c r="K104" s="698">
        <f t="shared" si="44"/>
        <v>1300</v>
      </c>
      <c r="L104" s="982"/>
      <c r="M104" s="983"/>
      <c r="N104" s="984"/>
      <c r="O104" s="984"/>
      <c r="P104" s="984"/>
      <c r="Q104" s="984"/>
      <c r="R104" s="984"/>
      <c r="S104" s="984"/>
      <c r="T104" s="984"/>
      <c r="U104" s="984"/>
      <c r="V104" s="984"/>
      <c r="W104" s="984"/>
      <c r="X104" s="984"/>
      <c r="Y104" s="984"/>
      <c r="Z104" s="984"/>
      <c r="AA104" s="984"/>
      <c r="AB104" s="994">
        <f t="shared" si="33"/>
        <v>0</v>
      </c>
      <c r="AC104" s="994">
        <f t="shared" si="33"/>
        <v>0</v>
      </c>
      <c r="AD104" s="995">
        <f t="shared" si="33"/>
        <v>1300</v>
      </c>
      <c r="AE104" s="995">
        <f t="shared" si="40"/>
        <v>1300</v>
      </c>
      <c r="AF104" s="996">
        <f>SUM(AF103:AF103)</f>
        <v>0.37555555555555553</v>
      </c>
      <c r="AG104" s="1045">
        <f>SUM(AG103:AG103)</f>
        <v>2.2100000000000002E-2</v>
      </c>
      <c r="AH104" s="971"/>
      <c r="AI104" s="971"/>
      <c r="AJ104" s="1034"/>
      <c r="AK104" s="1035"/>
      <c r="AL104" s="972"/>
      <c r="AM104" s="1036"/>
      <c r="AN104" s="1037"/>
      <c r="AO104" s="975"/>
    </row>
    <row r="105" spans="1:41" s="933" customFormat="1" ht="15" customHeight="1">
      <c r="A105" s="966">
        <v>1</v>
      </c>
      <c r="B105" s="967" t="s">
        <v>198</v>
      </c>
      <c r="C105" s="968" t="s">
        <v>199</v>
      </c>
      <c r="D105" s="969" t="s">
        <v>41</v>
      </c>
      <c r="E105" s="966">
        <v>4</v>
      </c>
      <c r="F105" s="966">
        <v>76</v>
      </c>
      <c r="G105" s="966">
        <v>10</v>
      </c>
      <c r="H105" s="745"/>
      <c r="I105" s="745"/>
      <c r="J105" s="744">
        <v>11</v>
      </c>
      <c r="K105" s="744">
        <f t="shared" ref="K105" si="45">SUM(H105+I105+J105)</f>
        <v>11</v>
      </c>
      <c r="L105" s="979"/>
      <c r="M105" s="980"/>
      <c r="N105" s="981"/>
      <c r="O105" s="981"/>
      <c r="P105" s="981"/>
      <c r="Q105" s="981"/>
      <c r="R105" s="981"/>
      <c r="S105" s="981"/>
      <c r="T105" s="981"/>
      <c r="U105" s="981"/>
      <c r="V105" s="981"/>
      <c r="W105" s="981"/>
      <c r="X105" s="981"/>
      <c r="Y105" s="981"/>
      <c r="Z105" s="981"/>
      <c r="AA105" s="981"/>
      <c r="AB105" s="989">
        <f t="shared" si="33"/>
        <v>0</v>
      </c>
      <c r="AC105" s="989">
        <f t="shared" si="33"/>
        <v>0</v>
      </c>
      <c r="AD105" s="989">
        <f t="shared" si="33"/>
        <v>11</v>
      </c>
      <c r="AE105" s="989">
        <f t="shared" si="40"/>
        <v>11</v>
      </c>
      <c r="AF105" s="991">
        <f>((AE105/AM105)*AL105)/1000</f>
        <v>7.8571428571428577E-3</v>
      </c>
      <c r="AG105" s="1046">
        <f>(AE105*AN105)/1000</f>
        <v>4.4000000000000002E-6</v>
      </c>
      <c r="AH105" s="1029"/>
      <c r="AI105" s="1030"/>
      <c r="AJ105" s="1031"/>
      <c r="AK105" s="1032"/>
      <c r="AL105" s="966">
        <v>60</v>
      </c>
      <c r="AM105" s="966">
        <v>84</v>
      </c>
      <c r="AN105" s="1033">
        <v>4.0000000000000002E-4</v>
      </c>
      <c r="AO105" s="1043"/>
    </row>
    <row r="106" spans="1:41" s="933" customFormat="1" ht="15" customHeight="1">
      <c r="A106" s="966">
        <v>2</v>
      </c>
      <c r="B106" s="967" t="s">
        <v>198</v>
      </c>
      <c r="C106" s="968" t="s">
        <v>199</v>
      </c>
      <c r="D106" s="969" t="s">
        <v>41</v>
      </c>
      <c r="E106" s="966">
        <v>8</v>
      </c>
      <c r="F106" s="966">
        <v>80</v>
      </c>
      <c r="G106" s="966">
        <v>10</v>
      </c>
      <c r="H106" s="745"/>
      <c r="I106" s="745"/>
      <c r="J106" s="744">
        <v>54</v>
      </c>
      <c r="K106" s="744">
        <f t="shared" ref="K106:K109" si="46">SUM(H106+I106+J106)</f>
        <v>54</v>
      </c>
      <c r="L106" s="979"/>
      <c r="M106" s="980"/>
      <c r="N106" s="981"/>
      <c r="O106" s="981"/>
      <c r="P106" s="981"/>
      <c r="Q106" s="981"/>
      <c r="R106" s="981"/>
      <c r="S106" s="981"/>
      <c r="T106" s="981"/>
      <c r="U106" s="981"/>
      <c r="V106" s="981"/>
      <c r="W106" s="981"/>
      <c r="X106" s="981"/>
      <c r="Y106" s="981"/>
      <c r="Z106" s="981"/>
      <c r="AA106" s="981"/>
      <c r="AB106" s="989">
        <f t="shared" si="33"/>
        <v>0</v>
      </c>
      <c r="AC106" s="989">
        <f t="shared" si="33"/>
        <v>0</v>
      </c>
      <c r="AD106" s="989">
        <f t="shared" si="33"/>
        <v>54</v>
      </c>
      <c r="AE106" s="989">
        <f t="shared" si="40"/>
        <v>54</v>
      </c>
      <c r="AF106" s="991">
        <f>((AE106/AM106)*AL106)/1000</f>
        <v>3.8571428571428576E-2</v>
      </c>
      <c r="AG106" s="1046">
        <f>(AE106*AN106)/1000</f>
        <v>2.16E-5</v>
      </c>
      <c r="AH106" s="1029"/>
      <c r="AI106" s="1030"/>
      <c r="AJ106" s="1031"/>
      <c r="AK106" s="1032"/>
      <c r="AL106" s="966">
        <v>60</v>
      </c>
      <c r="AM106" s="966">
        <v>84</v>
      </c>
      <c r="AN106" s="1033">
        <v>4.0000000000000002E-4</v>
      </c>
      <c r="AO106" s="1043"/>
    </row>
    <row r="107" spans="1:41" s="933" customFormat="1" ht="15" customHeight="1">
      <c r="A107" s="966">
        <v>3</v>
      </c>
      <c r="B107" s="967" t="s">
        <v>198</v>
      </c>
      <c r="C107" s="968" t="s">
        <v>199</v>
      </c>
      <c r="D107" s="969" t="s">
        <v>41</v>
      </c>
      <c r="E107" s="966">
        <v>1</v>
      </c>
      <c r="F107" s="966">
        <v>88</v>
      </c>
      <c r="G107" s="966">
        <v>10</v>
      </c>
      <c r="H107" s="745"/>
      <c r="I107" s="745"/>
      <c r="J107" s="744">
        <v>54</v>
      </c>
      <c r="K107" s="744">
        <f t="shared" si="46"/>
        <v>54</v>
      </c>
      <c r="L107" s="979"/>
      <c r="M107" s="980"/>
      <c r="N107" s="981"/>
      <c r="O107" s="981"/>
      <c r="P107" s="981"/>
      <c r="Q107" s="981"/>
      <c r="R107" s="981"/>
      <c r="S107" s="981"/>
      <c r="T107" s="981"/>
      <c r="U107" s="981"/>
      <c r="V107" s="981"/>
      <c r="W107" s="981"/>
      <c r="X107" s="981"/>
      <c r="Y107" s="981"/>
      <c r="Z107" s="981"/>
      <c r="AA107" s="981"/>
      <c r="AB107" s="989">
        <f t="shared" si="33"/>
        <v>0</v>
      </c>
      <c r="AC107" s="989">
        <f t="shared" si="33"/>
        <v>0</v>
      </c>
      <c r="AD107" s="989">
        <f t="shared" si="33"/>
        <v>54</v>
      </c>
      <c r="AE107" s="989">
        <f t="shared" si="40"/>
        <v>54</v>
      </c>
      <c r="AF107" s="991">
        <f>((AE107/AM107)*AL107)/1000</f>
        <v>3.8571428571428576E-2</v>
      </c>
      <c r="AG107" s="1046">
        <f>(AE107*AN107)/1000</f>
        <v>2.16E-5</v>
      </c>
      <c r="AH107" s="1029"/>
      <c r="AI107" s="1030"/>
      <c r="AJ107" s="1031"/>
      <c r="AK107" s="1032"/>
      <c r="AL107" s="966">
        <v>60</v>
      </c>
      <c r="AM107" s="966">
        <v>84</v>
      </c>
      <c r="AN107" s="1033">
        <v>4.0000000000000002E-4</v>
      </c>
      <c r="AO107" s="1043"/>
    </row>
    <row r="108" spans="1:41" s="933" customFormat="1" ht="15" customHeight="1">
      <c r="A108" s="966">
        <v>4</v>
      </c>
      <c r="B108" s="967" t="s">
        <v>198</v>
      </c>
      <c r="C108" s="968" t="s">
        <v>199</v>
      </c>
      <c r="D108" s="969" t="s">
        <v>41</v>
      </c>
      <c r="E108" s="966">
        <v>1</v>
      </c>
      <c r="F108" s="966">
        <v>89</v>
      </c>
      <c r="G108" s="966">
        <v>10</v>
      </c>
      <c r="H108" s="745"/>
      <c r="I108" s="745"/>
      <c r="J108" s="744">
        <v>54</v>
      </c>
      <c r="K108" s="744">
        <f t="shared" si="46"/>
        <v>54</v>
      </c>
      <c r="L108" s="979"/>
      <c r="M108" s="980"/>
      <c r="N108" s="981"/>
      <c r="O108" s="981"/>
      <c r="P108" s="981"/>
      <c r="Q108" s="981"/>
      <c r="R108" s="981"/>
      <c r="S108" s="981"/>
      <c r="T108" s="981"/>
      <c r="U108" s="981"/>
      <c r="V108" s="981"/>
      <c r="W108" s="981"/>
      <c r="X108" s="981"/>
      <c r="Y108" s="981"/>
      <c r="Z108" s="981"/>
      <c r="AA108" s="981"/>
      <c r="AB108" s="989">
        <f t="shared" si="33"/>
        <v>0</v>
      </c>
      <c r="AC108" s="989">
        <f t="shared" si="33"/>
        <v>0</v>
      </c>
      <c r="AD108" s="989">
        <f t="shared" si="33"/>
        <v>54</v>
      </c>
      <c r="AE108" s="989">
        <f t="shared" si="40"/>
        <v>54</v>
      </c>
      <c r="AF108" s="991">
        <f>((AE108/AM108)*AL108)/1000</f>
        <v>3.8571428571428576E-2</v>
      </c>
      <c r="AG108" s="1046">
        <f>(AE108*AN108)/1000</f>
        <v>2.16E-5</v>
      </c>
      <c r="AH108" s="1029"/>
      <c r="AI108" s="1030"/>
      <c r="AJ108" s="1031"/>
      <c r="AK108" s="1032"/>
      <c r="AL108" s="966">
        <v>60</v>
      </c>
      <c r="AM108" s="966">
        <v>84</v>
      </c>
      <c r="AN108" s="1033">
        <v>4.0000000000000002E-4</v>
      </c>
      <c r="AO108" s="1043"/>
    </row>
    <row r="109" spans="1:41" s="934" customFormat="1" ht="15" customHeight="1">
      <c r="A109" s="971"/>
      <c r="B109" s="972"/>
      <c r="C109" s="973" t="s">
        <v>69</v>
      </c>
      <c r="D109" s="974" t="s">
        <v>41</v>
      </c>
      <c r="E109" s="975"/>
      <c r="F109" s="975"/>
      <c r="G109" s="975"/>
      <c r="H109" s="698"/>
      <c r="I109" s="698"/>
      <c r="J109" s="698">
        <f>SUM(J105:J108)</f>
        <v>173</v>
      </c>
      <c r="K109" s="698">
        <f t="shared" si="46"/>
        <v>173</v>
      </c>
      <c r="L109" s="982"/>
      <c r="M109" s="983"/>
      <c r="N109" s="984"/>
      <c r="O109" s="984"/>
      <c r="P109" s="984"/>
      <c r="Q109" s="984"/>
      <c r="R109" s="984"/>
      <c r="S109" s="984"/>
      <c r="T109" s="984"/>
      <c r="U109" s="984"/>
      <c r="V109" s="984"/>
      <c r="W109" s="984"/>
      <c r="X109" s="984"/>
      <c r="Y109" s="984"/>
      <c r="Z109" s="984"/>
      <c r="AA109" s="984"/>
      <c r="AB109" s="994">
        <f t="shared" si="33"/>
        <v>0</v>
      </c>
      <c r="AC109" s="994">
        <f t="shared" si="33"/>
        <v>0</v>
      </c>
      <c r="AD109" s="995">
        <f t="shared" si="33"/>
        <v>173</v>
      </c>
      <c r="AE109" s="995">
        <f t="shared" si="40"/>
        <v>173</v>
      </c>
      <c r="AF109" s="996">
        <f>SUM(AF105:AF108)</f>
        <v>0.12357142857142858</v>
      </c>
      <c r="AG109" s="1047">
        <f>SUM(AG105:AG108)</f>
        <v>6.9200000000000002E-5</v>
      </c>
      <c r="AH109" s="971"/>
      <c r="AI109" s="971"/>
      <c r="AJ109" s="1034"/>
      <c r="AK109" s="1035"/>
      <c r="AL109" s="972"/>
      <c r="AM109" s="1036"/>
      <c r="AN109" s="1037"/>
      <c r="AO109" s="975"/>
    </row>
    <row r="110" spans="1:41" s="933" customFormat="1" ht="15" customHeight="1">
      <c r="A110" s="966">
        <v>1</v>
      </c>
      <c r="B110" s="967" t="s">
        <v>200</v>
      </c>
      <c r="C110" s="968" t="s">
        <v>201</v>
      </c>
      <c r="D110" s="969" t="s">
        <v>41</v>
      </c>
      <c r="E110" s="966" t="s">
        <v>132</v>
      </c>
      <c r="F110" s="966" t="s">
        <v>132</v>
      </c>
      <c r="G110" s="966" t="s">
        <v>132</v>
      </c>
      <c r="H110" s="745"/>
      <c r="I110" s="745"/>
      <c r="J110" s="744">
        <v>46</v>
      </c>
      <c r="K110" s="744">
        <f t="shared" ref="K110:K111" si="47">SUM(H110+I110+J110)</f>
        <v>46</v>
      </c>
      <c r="L110" s="979"/>
      <c r="M110" s="980"/>
      <c r="N110" s="981"/>
      <c r="O110" s="981"/>
      <c r="P110" s="981"/>
      <c r="Q110" s="981"/>
      <c r="R110" s="981"/>
      <c r="S110" s="981"/>
      <c r="T110" s="981"/>
      <c r="U110" s="981"/>
      <c r="V110" s="981"/>
      <c r="W110" s="981"/>
      <c r="X110" s="981"/>
      <c r="Y110" s="981"/>
      <c r="Z110" s="981"/>
      <c r="AA110" s="981"/>
      <c r="AB110" s="989">
        <f t="shared" si="33"/>
        <v>0</v>
      </c>
      <c r="AC110" s="989">
        <f t="shared" si="33"/>
        <v>0</v>
      </c>
      <c r="AD110" s="989">
        <f t="shared" si="33"/>
        <v>46</v>
      </c>
      <c r="AE110" s="989">
        <f t="shared" si="40"/>
        <v>46</v>
      </c>
      <c r="AF110" s="991">
        <f>((AE110/AM110)*AL110)/1000</f>
        <v>1.9166666666666668E-3</v>
      </c>
      <c r="AG110" s="1046">
        <f>(AE110*AN110)/1000</f>
        <v>6.4400000000000004E-4</v>
      </c>
      <c r="AH110" s="1029"/>
      <c r="AI110" s="1030"/>
      <c r="AJ110" s="1031"/>
      <c r="AK110" s="1032"/>
      <c r="AL110" s="966">
        <v>16</v>
      </c>
      <c r="AM110" s="966">
        <v>384</v>
      </c>
      <c r="AN110" s="1033">
        <v>1.4E-2</v>
      </c>
      <c r="AO110" s="1043"/>
    </row>
    <row r="111" spans="1:41" s="934" customFormat="1" ht="15" customHeight="1">
      <c r="A111" s="971"/>
      <c r="B111" s="972"/>
      <c r="C111" s="973" t="s">
        <v>69</v>
      </c>
      <c r="D111" s="974" t="s">
        <v>41</v>
      </c>
      <c r="E111" s="975"/>
      <c r="F111" s="975"/>
      <c r="G111" s="975"/>
      <c r="H111" s="698"/>
      <c r="I111" s="698"/>
      <c r="J111" s="698">
        <f>SUM(J110:J110)</f>
        <v>46</v>
      </c>
      <c r="K111" s="698">
        <f t="shared" si="47"/>
        <v>46</v>
      </c>
      <c r="L111" s="982"/>
      <c r="M111" s="983"/>
      <c r="N111" s="984"/>
      <c r="O111" s="984"/>
      <c r="P111" s="984"/>
      <c r="Q111" s="984"/>
      <c r="R111" s="984"/>
      <c r="S111" s="984"/>
      <c r="T111" s="984"/>
      <c r="U111" s="984"/>
      <c r="V111" s="984"/>
      <c r="W111" s="984"/>
      <c r="X111" s="984"/>
      <c r="Y111" s="984"/>
      <c r="Z111" s="984"/>
      <c r="AA111" s="984"/>
      <c r="AB111" s="994">
        <f t="shared" si="33"/>
        <v>0</v>
      </c>
      <c r="AC111" s="994">
        <f t="shared" si="33"/>
        <v>0</v>
      </c>
      <c r="AD111" s="995">
        <f t="shared" si="33"/>
        <v>46</v>
      </c>
      <c r="AE111" s="995">
        <f t="shared" si="40"/>
        <v>46</v>
      </c>
      <c r="AF111" s="996">
        <f>SUM(AF110:AF110)</f>
        <v>1.9166666666666668E-3</v>
      </c>
      <c r="AG111" s="1047">
        <f>SUM(AG110:AG110)</f>
        <v>6.4400000000000004E-4</v>
      </c>
      <c r="AH111" s="971"/>
      <c r="AI111" s="971"/>
      <c r="AJ111" s="1034"/>
      <c r="AK111" s="1035"/>
      <c r="AL111" s="972"/>
      <c r="AM111" s="1036"/>
      <c r="AN111" s="1037"/>
      <c r="AO111" s="975"/>
    </row>
    <row r="112" spans="1:41" s="933" customFormat="1" ht="15" customHeight="1">
      <c r="A112" s="966">
        <v>1</v>
      </c>
      <c r="B112" s="967" t="s">
        <v>202</v>
      </c>
      <c r="C112" s="968" t="s">
        <v>203</v>
      </c>
      <c r="D112" s="969" t="s">
        <v>41</v>
      </c>
      <c r="E112" s="966">
        <v>8</v>
      </c>
      <c r="F112" s="966">
        <v>58</v>
      </c>
      <c r="G112" s="966" t="s">
        <v>204</v>
      </c>
      <c r="H112" s="745"/>
      <c r="I112" s="745"/>
      <c r="J112" s="744">
        <v>18</v>
      </c>
      <c r="K112" s="744">
        <f t="shared" ref="K112:K113" si="48">SUM(H112+I112+J112)</f>
        <v>18</v>
      </c>
      <c r="L112" s="979"/>
      <c r="M112" s="980"/>
      <c r="N112" s="981"/>
      <c r="O112" s="981"/>
      <c r="P112" s="981"/>
      <c r="Q112" s="981"/>
      <c r="R112" s="981"/>
      <c r="S112" s="981"/>
      <c r="T112" s="981"/>
      <c r="U112" s="981"/>
      <c r="V112" s="981"/>
      <c r="W112" s="981"/>
      <c r="X112" s="981"/>
      <c r="Y112" s="981"/>
      <c r="Z112" s="981"/>
      <c r="AA112" s="981"/>
      <c r="AB112" s="989">
        <f t="shared" si="33"/>
        <v>0</v>
      </c>
      <c r="AC112" s="989">
        <f t="shared" si="33"/>
        <v>0</v>
      </c>
      <c r="AD112" s="989">
        <f t="shared" si="33"/>
        <v>18</v>
      </c>
      <c r="AE112" s="989">
        <f t="shared" si="40"/>
        <v>18</v>
      </c>
      <c r="AF112" s="991">
        <f>((AE112/AM112)*AL112)/1000</f>
        <v>2.1999999999999999E-2</v>
      </c>
      <c r="AG112" s="1046">
        <f>(AE112*AN112)/1000</f>
        <v>1.35E-2</v>
      </c>
      <c r="AH112" s="1029"/>
      <c r="AI112" s="1030"/>
      <c r="AJ112" s="1031"/>
      <c r="AK112" s="1032"/>
      <c r="AL112" s="966">
        <v>44</v>
      </c>
      <c r="AM112" s="966">
        <v>36</v>
      </c>
      <c r="AN112" s="1033">
        <v>0.75</v>
      </c>
      <c r="AO112" s="1043"/>
    </row>
    <row r="113" spans="1:41" s="934" customFormat="1" ht="15" customHeight="1">
      <c r="A113" s="971"/>
      <c r="B113" s="972"/>
      <c r="C113" s="973" t="s">
        <v>69</v>
      </c>
      <c r="D113" s="974" t="s">
        <v>41</v>
      </c>
      <c r="E113" s="975"/>
      <c r="F113" s="975"/>
      <c r="G113" s="975"/>
      <c r="H113" s="698"/>
      <c r="I113" s="698"/>
      <c r="J113" s="698">
        <f>SUM(J112:J112)</f>
        <v>18</v>
      </c>
      <c r="K113" s="698">
        <f t="shared" si="48"/>
        <v>18</v>
      </c>
      <c r="L113" s="982"/>
      <c r="M113" s="983"/>
      <c r="N113" s="984"/>
      <c r="O113" s="984"/>
      <c r="P113" s="984"/>
      <c r="Q113" s="984"/>
      <c r="R113" s="984"/>
      <c r="S113" s="984"/>
      <c r="T113" s="984"/>
      <c r="U113" s="984"/>
      <c r="V113" s="984"/>
      <c r="W113" s="984"/>
      <c r="X113" s="984"/>
      <c r="Y113" s="984"/>
      <c r="Z113" s="984"/>
      <c r="AA113" s="984"/>
      <c r="AB113" s="994">
        <f t="shared" si="33"/>
        <v>0</v>
      </c>
      <c r="AC113" s="994">
        <f t="shared" si="33"/>
        <v>0</v>
      </c>
      <c r="AD113" s="995">
        <f t="shared" si="33"/>
        <v>18</v>
      </c>
      <c r="AE113" s="995">
        <f t="shared" si="40"/>
        <v>18</v>
      </c>
      <c r="AF113" s="996">
        <f>SUM(AF112:AF112)</f>
        <v>2.1999999999999999E-2</v>
      </c>
      <c r="AG113" s="1047">
        <f>SUM(AG112:AG112)</f>
        <v>1.35E-2</v>
      </c>
      <c r="AH113" s="971"/>
      <c r="AI113" s="971"/>
      <c r="AJ113" s="1034"/>
      <c r="AK113" s="1035"/>
      <c r="AL113" s="972"/>
      <c r="AM113" s="1036"/>
      <c r="AN113" s="1037"/>
      <c r="AO113" s="975"/>
    </row>
    <row r="114" spans="1:41" s="933" customFormat="1" ht="15" customHeight="1">
      <c r="A114" s="966">
        <v>1</v>
      </c>
      <c r="B114" s="967" t="s">
        <v>205</v>
      </c>
      <c r="C114" s="968" t="s">
        <v>206</v>
      </c>
      <c r="D114" s="969" t="s">
        <v>41</v>
      </c>
      <c r="E114" s="966" t="s">
        <v>120</v>
      </c>
      <c r="F114" s="966" t="s">
        <v>207</v>
      </c>
      <c r="G114" s="966" t="s">
        <v>204</v>
      </c>
      <c r="H114" s="745"/>
      <c r="I114" s="745"/>
      <c r="J114" s="744">
        <v>652</v>
      </c>
      <c r="K114" s="744">
        <f t="shared" ref="K114:K115" si="49">SUM(H114+I114+J114)</f>
        <v>652</v>
      </c>
      <c r="L114" s="979"/>
      <c r="M114" s="980"/>
      <c r="N114" s="981"/>
      <c r="O114" s="981"/>
      <c r="P114" s="981"/>
      <c r="Q114" s="981"/>
      <c r="R114" s="981"/>
      <c r="S114" s="981"/>
      <c r="T114" s="981"/>
      <c r="U114" s="981"/>
      <c r="V114" s="981"/>
      <c r="W114" s="981"/>
      <c r="X114" s="981"/>
      <c r="Y114" s="981"/>
      <c r="Z114" s="981"/>
      <c r="AA114" s="981"/>
      <c r="AB114" s="989">
        <f t="shared" si="33"/>
        <v>0</v>
      </c>
      <c r="AC114" s="989">
        <f t="shared" si="33"/>
        <v>0</v>
      </c>
      <c r="AD114" s="989">
        <f t="shared" si="33"/>
        <v>652</v>
      </c>
      <c r="AE114" s="989">
        <f t="shared" si="40"/>
        <v>652</v>
      </c>
      <c r="AF114" s="991">
        <f>((AE114/AM114)*AL114)/1000</f>
        <v>0.48899999999999999</v>
      </c>
      <c r="AG114" s="1046">
        <f>(AE114*AN114)/1000</f>
        <v>0.29666000000000003</v>
      </c>
      <c r="AH114" s="1029"/>
      <c r="AI114" s="1030"/>
      <c r="AJ114" s="1031"/>
      <c r="AK114" s="1032"/>
      <c r="AL114" s="966">
        <v>48</v>
      </c>
      <c r="AM114" s="966">
        <v>64</v>
      </c>
      <c r="AN114" s="1033">
        <v>0.45500000000000002</v>
      </c>
      <c r="AO114" s="1043"/>
    </row>
    <row r="115" spans="1:41" s="934" customFormat="1" ht="15" customHeight="1">
      <c r="A115" s="971"/>
      <c r="B115" s="972"/>
      <c r="C115" s="973" t="s">
        <v>69</v>
      </c>
      <c r="D115" s="974" t="s">
        <v>41</v>
      </c>
      <c r="E115" s="975"/>
      <c r="F115" s="975"/>
      <c r="G115" s="975"/>
      <c r="H115" s="698"/>
      <c r="I115" s="698"/>
      <c r="J115" s="698">
        <f>SUM(J114:J114)</f>
        <v>652</v>
      </c>
      <c r="K115" s="698">
        <f t="shared" si="49"/>
        <v>652</v>
      </c>
      <c r="L115" s="982"/>
      <c r="M115" s="983"/>
      <c r="N115" s="984"/>
      <c r="O115" s="984"/>
      <c r="P115" s="984"/>
      <c r="Q115" s="984"/>
      <c r="R115" s="984"/>
      <c r="S115" s="984"/>
      <c r="T115" s="984"/>
      <c r="U115" s="984"/>
      <c r="V115" s="984"/>
      <c r="W115" s="984"/>
      <c r="X115" s="984"/>
      <c r="Y115" s="984"/>
      <c r="Z115" s="984"/>
      <c r="AA115" s="984"/>
      <c r="AB115" s="994">
        <f t="shared" si="33"/>
        <v>0</v>
      </c>
      <c r="AC115" s="994">
        <f t="shared" si="33"/>
        <v>0</v>
      </c>
      <c r="AD115" s="995">
        <f t="shared" si="33"/>
        <v>652</v>
      </c>
      <c r="AE115" s="995">
        <f t="shared" si="40"/>
        <v>652</v>
      </c>
      <c r="AF115" s="996">
        <f>SUM(AF114:AF114)</f>
        <v>0.48899999999999999</v>
      </c>
      <c r="AG115" s="1047">
        <f>SUM(AG114:AG114)</f>
        <v>0.29666000000000003</v>
      </c>
      <c r="AH115" s="971"/>
      <c r="AI115" s="971"/>
      <c r="AJ115" s="1034"/>
      <c r="AK115" s="1035"/>
      <c r="AL115" s="972"/>
      <c r="AM115" s="1036"/>
      <c r="AN115" s="1037"/>
      <c r="AO115" s="975"/>
    </row>
    <row r="116" spans="1:41" s="933" customFormat="1" ht="15" customHeight="1">
      <c r="A116" s="966">
        <v>1</v>
      </c>
      <c r="B116" s="967" t="s">
        <v>208</v>
      </c>
      <c r="C116" s="968" t="s">
        <v>209</v>
      </c>
      <c r="D116" s="969" t="s">
        <v>41</v>
      </c>
      <c r="E116" s="966">
        <v>8</v>
      </c>
      <c r="F116" s="966">
        <v>56</v>
      </c>
      <c r="G116" s="966">
        <v>3144</v>
      </c>
      <c r="H116" s="745"/>
      <c r="I116" s="745"/>
      <c r="J116" s="744">
        <v>17</v>
      </c>
      <c r="K116" s="744">
        <f t="shared" ref="K116:K117" si="50">SUM(H116+I116+J116)</f>
        <v>17</v>
      </c>
      <c r="L116" s="979"/>
      <c r="M116" s="980"/>
      <c r="N116" s="981"/>
      <c r="O116" s="981"/>
      <c r="P116" s="981"/>
      <c r="Q116" s="981"/>
      <c r="R116" s="981"/>
      <c r="S116" s="981"/>
      <c r="T116" s="981"/>
      <c r="U116" s="981"/>
      <c r="V116" s="981"/>
      <c r="W116" s="981"/>
      <c r="X116" s="981"/>
      <c r="Y116" s="981"/>
      <c r="Z116" s="981"/>
      <c r="AA116" s="981"/>
      <c r="AB116" s="989">
        <f t="shared" si="33"/>
        <v>0</v>
      </c>
      <c r="AC116" s="989">
        <f t="shared" si="33"/>
        <v>0</v>
      </c>
      <c r="AD116" s="989">
        <f t="shared" si="33"/>
        <v>17</v>
      </c>
      <c r="AE116" s="989">
        <f t="shared" si="40"/>
        <v>17</v>
      </c>
      <c r="AF116" s="991">
        <f>((AE116/AM116)*AL116)/1000</f>
        <v>6.9062500000000001E-3</v>
      </c>
      <c r="AG116" s="1046">
        <f>(AE116*AN116)/1000</f>
        <v>2.9919999999999999E-3</v>
      </c>
      <c r="AH116" s="1029"/>
      <c r="AI116" s="1030"/>
      <c r="AJ116" s="1031"/>
      <c r="AK116" s="1032"/>
      <c r="AL116" s="966">
        <v>26</v>
      </c>
      <c r="AM116" s="966">
        <v>64</v>
      </c>
      <c r="AN116" s="1033">
        <v>0.17599999999999999</v>
      </c>
      <c r="AO116" s="1043"/>
    </row>
    <row r="117" spans="1:41" s="934" customFormat="1" ht="15" customHeight="1">
      <c r="A117" s="971"/>
      <c r="B117" s="972"/>
      <c r="C117" s="973" t="s">
        <v>69</v>
      </c>
      <c r="D117" s="974" t="s">
        <v>41</v>
      </c>
      <c r="E117" s="975"/>
      <c r="F117" s="975"/>
      <c r="G117" s="975"/>
      <c r="H117" s="698"/>
      <c r="I117" s="698"/>
      <c r="J117" s="698">
        <f>SUM(J116:J116)</f>
        <v>17</v>
      </c>
      <c r="K117" s="698">
        <f t="shared" si="50"/>
        <v>17</v>
      </c>
      <c r="L117" s="982"/>
      <c r="M117" s="983"/>
      <c r="N117" s="984"/>
      <c r="O117" s="984"/>
      <c r="P117" s="984"/>
      <c r="Q117" s="984"/>
      <c r="R117" s="984"/>
      <c r="S117" s="984"/>
      <c r="T117" s="984"/>
      <c r="U117" s="984"/>
      <c r="V117" s="984"/>
      <c r="W117" s="984"/>
      <c r="X117" s="984"/>
      <c r="Y117" s="984"/>
      <c r="Z117" s="984"/>
      <c r="AA117" s="984"/>
      <c r="AB117" s="994">
        <f t="shared" si="33"/>
        <v>0</v>
      </c>
      <c r="AC117" s="994">
        <f t="shared" si="33"/>
        <v>0</v>
      </c>
      <c r="AD117" s="995">
        <f t="shared" si="33"/>
        <v>17</v>
      </c>
      <c r="AE117" s="995">
        <f t="shared" si="40"/>
        <v>17</v>
      </c>
      <c r="AF117" s="996">
        <f>SUM(AF116:AF116)</f>
        <v>6.9062500000000001E-3</v>
      </c>
      <c r="AG117" s="1047">
        <f>SUM(AG116:AG116)</f>
        <v>2.9919999999999999E-3</v>
      </c>
      <c r="AH117" s="971"/>
      <c r="AI117" s="971"/>
      <c r="AJ117" s="1034"/>
      <c r="AK117" s="1035"/>
      <c r="AL117" s="972"/>
      <c r="AM117" s="1036"/>
      <c r="AN117" s="1037"/>
      <c r="AO117" s="975"/>
    </row>
    <row r="118" spans="1:41" s="933" customFormat="1" ht="15" customHeight="1">
      <c r="A118" s="966">
        <v>1</v>
      </c>
      <c r="B118" s="967" t="s">
        <v>210</v>
      </c>
      <c r="C118" s="968" t="s">
        <v>211</v>
      </c>
      <c r="D118" s="969" t="s">
        <v>41</v>
      </c>
      <c r="E118" s="966">
        <v>1</v>
      </c>
      <c r="F118" s="966">
        <v>62</v>
      </c>
      <c r="G118" s="966">
        <v>11</v>
      </c>
      <c r="H118" s="745"/>
      <c r="I118" s="745"/>
      <c r="J118" s="744">
        <v>20</v>
      </c>
      <c r="K118" s="744">
        <f t="shared" ref="K118:K119" si="51">SUM(H118+I118+J118)</f>
        <v>20</v>
      </c>
      <c r="L118" s="979"/>
      <c r="M118" s="980"/>
      <c r="N118" s="981"/>
      <c r="O118" s="981"/>
      <c r="P118" s="981"/>
      <c r="Q118" s="981"/>
      <c r="R118" s="981"/>
      <c r="S118" s="981"/>
      <c r="T118" s="981"/>
      <c r="U118" s="981"/>
      <c r="V118" s="981"/>
      <c r="W118" s="981"/>
      <c r="X118" s="981"/>
      <c r="Y118" s="981"/>
      <c r="Z118" s="981"/>
      <c r="AA118" s="981"/>
      <c r="AB118" s="989">
        <f t="shared" si="33"/>
        <v>0</v>
      </c>
      <c r="AC118" s="989">
        <f t="shared" si="33"/>
        <v>0</v>
      </c>
      <c r="AD118" s="989">
        <f t="shared" si="33"/>
        <v>20</v>
      </c>
      <c r="AE118" s="989">
        <f t="shared" si="40"/>
        <v>20</v>
      </c>
      <c r="AF118" s="991">
        <f>((AE118/AM118)*AL118)/1000</f>
        <v>1.34375E-2</v>
      </c>
      <c r="AG118" s="1046">
        <f>(AE118*AN118)/1000</f>
        <v>9.2000000000000016E-3</v>
      </c>
      <c r="AH118" s="1029"/>
      <c r="AI118" s="1030"/>
      <c r="AJ118" s="1031"/>
      <c r="AK118" s="1032"/>
      <c r="AL118" s="966">
        <v>43</v>
      </c>
      <c r="AM118" s="966">
        <v>64</v>
      </c>
      <c r="AN118" s="1033">
        <v>0.46</v>
      </c>
      <c r="AO118" s="1043"/>
    </row>
    <row r="119" spans="1:41" s="934" customFormat="1" ht="15" customHeight="1">
      <c r="A119" s="971"/>
      <c r="B119" s="972"/>
      <c r="C119" s="973" t="s">
        <v>69</v>
      </c>
      <c r="D119" s="974" t="s">
        <v>41</v>
      </c>
      <c r="E119" s="975"/>
      <c r="F119" s="975"/>
      <c r="G119" s="975"/>
      <c r="H119" s="698"/>
      <c r="I119" s="698"/>
      <c r="J119" s="698">
        <f>SUM(J118:J118)</f>
        <v>20</v>
      </c>
      <c r="K119" s="698">
        <f t="shared" si="51"/>
        <v>20</v>
      </c>
      <c r="L119" s="982"/>
      <c r="M119" s="983"/>
      <c r="N119" s="984"/>
      <c r="O119" s="984"/>
      <c r="P119" s="984"/>
      <c r="Q119" s="984"/>
      <c r="R119" s="984"/>
      <c r="S119" s="984"/>
      <c r="T119" s="984"/>
      <c r="U119" s="984"/>
      <c r="V119" s="984"/>
      <c r="W119" s="984"/>
      <c r="X119" s="984"/>
      <c r="Y119" s="984"/>
      <c r="Z119" s="984"/>
      <c r="AA119" s="984"/>
      <c r="AB119" s="994">
        <f t="shared" si="33"/>
        <v>0</v>
      </c>
      <c r="AC119" s="994">
        <f t="shared" si="33"/>
        <v>0</v>
      </c>
      <c r="AD119" s="995">
        <f t="shared" si="33"/>
        <v>20</v>
      </c>
      <c r="AE119" s="995">
        <f t="shared" si="40"/>
        <v>20</v>
      </c>
      <c r="AF119" s="996">
        <f>SUM(AF118:AF118)</f>
        <v>1.34375E-2</v>
      </c>
      <c r="AG119" s="1047">
        <f>SUM(AG118:AG118)</f>
        <v>9.2000000000000016E-3</v>
      </c>
      <c r="AH119" s="971"/>
      <c r="AI119" s="971"/>
      <c r="AJ119" s="1034"/>
      <c r="AK119" s="1035"/>
      <c r="AL119" s="972"/>
      <c r="AM119" s="1036"/>
      <c r="AN119" s="1037"/>
      <c r="AO119" s="975"/>
    </row>
    <row r="120" spans="1:41" s="933" customFormat="1" ht="15" customHeight="1">
      <c r="A120" s="966">
        <v>1</v>
      </c>
      <c r="B120" s="967" t="s">
        <v>212</v>
      </c>
      <c r="C120" s="968" t="s">
        <v>213</v>
      </c>
      <c r="D120" s="969" t="s">
        <v>41</v>
      </c>
      <c r="E120" s="966">
        <v>10</v>
      </c>
      <c r="F120" s="966">
        <v>60</v>
      </c>
      <c r="G120" s="966">
        <v>11</v>
      </c>
      <c r="H120" s="745"/>
      <c r="I120" s="745"/>
      <c r="J120" s="744">
        <v>914</v>
      </c>
      <c r="K120" s="744">
        <f t="shared" ref="K120:K121" si="52">SUM(H120+I120+J120)</f>
        <v>914</v>
      </c>
      <c r="L120" s="979"/>
      <c r="M120" s="980"/>
      <c r="N120" s="981"/>
      <c r="O120" s="981"/>
      <c r="P120" s="981"/>
      <c r="Q120" s="981"/>
      <c r="R120" s="981"/>
      <c r="S120" s="981"/>
      <c r="T120" s="981"/>
      <c r="U120" s="981"/>
      <c r="V120" s="981"/>
      <c r="W120" s="981"/>
      <c r="X120" s="981"/>
      <c r="Y120" s="981"/>
      <c r="Z120" s="981"/>
      <c r="AA120" s="981"/>
      <c r="AB120" s="989">
        <f t="shared" si="33"/>
        <v>0</v>
      </c>
      <c r="AC120" s="989">
        <f t="shared" si="33"/>
        <v>0</v>
      </c>
      <c r="AD120" s="989">
        <f t="shared" si="33"/>
        <v>914</v>
      </c>
      <c r="AE120" s="989">
        <f t="shared" si="40"/>
        <v>914</v>
      </c>
      <c r="AF120" s="991">
        <f>((AE120/AM120)*AL120)/1000</f>
        <v>0.61409374999999999</v>
      </c>
      <c r="AG120" s="1046">
        <f>(AE120*AN120)/1000</f>
        <v>0.42043999999999998</v>
      </c>
      <c r="AH120" s="1029"/>
      <c r="AI120" s="1030"/>
      <c r="AJ120" s="1031"/>
      <c r="AK120" s="1032"/>
      <c r="AL120" s="966">
        <v>43</v>
      </c>
      <c r="AM120" s="966">
        <v>64</v>
      </c>
      <c r="AN120" s="1033">
        <v>0.46</v>
      </c>
      <c r="AO120" s="1043"/>
    </row>
    <row r="121" spans="1:41" s="934" customFormat="1" ht="15" customHeight="1">
      <c r="A121" s="971"/>
      <c r="B121" s="972"/>
      <c r="C121" s="973" t="s">
        <v>69</v>
      </c>
      <c r="D121" s="974" t="s">
        <v>41</v>
      </c>
      <c r="E121" s="975"/>
      <c r="F121" s="975"/>
      <c r="G121" s="975"/>
      <c r="H121" s="698"/>
      <c r="I121" s="698"/>
      <c r="J121" s="698">
        <f>SUM(J120:J120)</f>
        <v>914</v>
      </c>
      <c r="K121" s="698">
        <f t="shared" si="52"/>
        <v>914</v>
      </c>
      <c r="L121" s="982"/>
      <c r="M121" s="983"/>
      <c r="N121" s="984"/>
      <c r="O121" s="984"/>
      <c r="P121" s="984"/>
      <c r="Q121" s="984"/>
      <c r="R121" s="984"/>
      <c r="S121" s="984"/>
      <c r="T121" s="984"/>
      <c r="U121" s="984"/>
      <c r="V121" s="984"/>
      <c r="W121" s="984"/>
      <c r="X121" s="984"/>
      <c r="Y121" s="984"/>
      <c r="Z121" s="984"/>
      <c r="AA121" s="984"/>
      <c r="AB121" s="994">
        <f t="shared" si="33"/>
        <v>0</v>
      </c>
      <c r="AC121" s="994">
        <f t="shared" si="33"/>
        <v>0</v>
      </c>
      <c r="AD121" s="995">
        <f t="shared" si="33"/>
        <v>914</v>
      </c>
      <c r="AE121" s="995">
        <f t="shared" si="40"/>
        <v>914</v>
      </c>
      <c r="AF121" s="996">
        <f>SUM(AF120:AF120)</f>
        <v>0.61409374999999999</v>
      </c>
      <c r="AG121" s="1047">
        <f>SUM(AG120:AG120)</f>
        <v>0.42043999999999998</v>
      </c>
      <c r="AH121" s="971"/>
      <c r="AI121" s="971"/>
      <c r="AJ121" s="1034"/>
      <c r="AK121" s="1035"/>
      <c r="AL121" s="972"/>
      <c r="AM121" s="1036"/>
      <c r="AN121" s="1037"/>
      <c r="AO121" s="975"/>
    </row>
    <row r="122" spans="1:41" s="933" customFormat="1" ht="15" customHeight="1">
      <c r="A122" s="966">
        <v>1</v>
      </c>
      <c r="B122" s="967" t="s">
        <v>214</v>
      </c>
      <c r="C122" s="968" t="s">
        <v>215</v>
      </c>
      <c r="D122" s="969" t="s">
        <v>41</v>
      </c>
      <c r="E122" s="966">
        <v>4</v>
      </c>
      <c r="F122" s="966">
        <v>72</v>
      </c>
      <c r="G122" s="966" t="s">
        <v>204</v>
      </c>
      <c r="H122" s="745"/>
      <c r="I122" s="745"/>
      <c r="J122" s="744">
        <v>1</v>
      </c>
      <c r="K122" s="744">
        <f t="shared" ref="K122:K123" si="53">SUM(H122+I122+J122)</f>
        <v>1</v>
      </c>
      <c r="L122" s="979"/>
      <c r="M122" s="980"/>
      <c r="N122" s="981"/>
      <c r="O122" s="981"/>
      <c r="P122" s="981"/>
      <c r="Q122" s="981"/>
      <c r="R122" s="981"/>
      <c r="S122" s="981"/>
      <c r="T122" s="981"/>
      <c r="U122" s="981"/>
      <c r="V122" s="981"/>
      <c r="W122" s="981"/>
      <c r="X122" s="981"/>
      <c r="Y122" s="981"/>
      <c r="Z122" s="981"/>
      <c r="AA122" s="981"/>
      <c r="AB122" s="989">
        <f t="shared" si="33"/>
        <v>0</v>
      </c>
      <c r="AC122" s="989">
        <f t="shared" si="33"/>
        <v>0</v>
      </c>
      <c r="AD122" s="989">
        <f t="shared" si="33"/>
        <v>1</v>
      </c>
      <c r="AE122" s="989">
        <f t="shared" si="40"/>
        <v>1</v>
      </c>
      <c r="AF122" s="991">
        <f>((AE122/AM122)*AL122)/1000</f>
        <v>1.1666666666666665E-3</v>
      </c>
      <c r="AG122" s="1046">
        <f>(AE122*AN122)/1000</f>
        <v>8.0000000000000004E-4</v>
      </c>
      <c r="AH122" s="1029"/>
      <c r="AI122" s="1030"/>
      <c r="AJ122" s="1031"/>
      <c r="AK122" s="1032"/>
      <c r="AL122" s="966">
        <v>42</v>
      </c>
      <c r="AM122" s="966">
        <v>36</v>
      </c>
      <c r="AN122" s="1033">
        <v>0.8</v>
      </c>
      <c r="AO122" s="1043"/>
    </row>
    <row r="123" spans="1:41" s="934" customFormat="1" ht="15" customHeight="1">
      <c r="A123" s="971"/>
      <c r="B123" s="972"/>
      <c r="C123" s="973" t="s">
        <v>69</v>
      </c>
      <c r="D123" s="974" t="s">
        <v>41</v>
      </c>
      <c r="E123" s="975"/>
      <c r="F123" s="975"/>
      <c r="G123" s="975"/>
      <c r="H123" s="698"/>
      <c r="I123" s="698"/>
      <c r="J123" s="698">
        <f>SUM(J122:J122)</f>
        <v>1</v>
      </c>
      <c r="K123" s="698">
        <f t="shared" si="53"/>
        <v>1</v>
      </c>
      <c r="L123" s="982"/>
      <c r="M123" s="983"/>
      <c r="N123" s="984"/>
      <c r="O123" s="984"/>
      <c r="P123" s="984"/>
      <c r="Q123" s="984"/>
      <c r="R123" s="984"/>
      <c r="S123" s="984"/>
      <c r="T123" s="984"/>
      <c r="U123" s="984"/>
      <c r="V123" s="984"/>
      <c r="W123" s="984"/>
      <c r="X123" s="984"/>
      <c r="Y123" s="984"/>
      <c r="Z123" s="984"/>
      <c r="AA123" s="984"/>
      <c r="AB123" s="994">
        <f t="shared" si="33"/>
        <v>0</v>
      </c>
      <c r="AC123" s="994">
        <f t="shared" si="33"/>
        <v>0</v>
      </c>
      <c r="AD123" s="995">
        <f t="shared" si="33"/>
        <v>1</v>
      </c>
      <c r="AE123" s="995">
        <f t="shared" si="40"/>
        <v>1</v>
      </c>
      <c r="AF123" s="996">
        <f>SUM(AF122:AF122)</f>
        <v>1.1666666666666665E-3</v>
      </c>
      <c r="AG123" s="1047">
        <f>SUM(AG122:AG122)</f>
        <v>8.0000000000000004E-4</v>
      </c>
      <c r="AH123" s="971"/>
      <c r="AI123" s="971"/>
      <c r="AJ123" s="1034"/>
      <c r="AK123" s="1035"/>
      <c r="AL123" s="972"/>
      <c r="AM123" s="1036"/>
      <c r="AN123" s="1037"/>
      <c r="AO123" s="975"/>
    </row>
    <row r="124" spans="1:41" s="933" customFormat="1" ht="21.6" customHeight="1">
      <c r="A124" s="966">
        <v>1</v>
      </c>
      <c r="B124" s="967" t="s">
        <v>216</v>
      </c>
      <c r="C124" s="968" t="s">
        <v>217</v>
      </c>
      <c r="D124" s="969" t="s">
        <v>41</v>
      </c>
      <c r="E124" s="970" t="s">
        <v>162</v>
      </c>
      <c r="F124" s="970" t="s">
        <v>218</v>
      </c>
      <c r="G124" s="970" t="s">
        <v>121</v>
      </c>
      <c r="H124" s="745"/>
      <c r="I124" s="745"/>
      <c r="J124" s="744">
        <v>1</v>
      </c>
      <c r="K124" s="744">
        <f t="shared" ref="K124:K129" si="54">SUM(H124+I124+J124)</f>
        <v>1</v>
      </c>
      <c r="L124" s="979"/>
      <c r="M124" s="980"/>
      <c r="N124" s="981"/>
      <c r="O124" s="981"/>
      <c r="P124" s="981"/>
      <c r="Q124" s="981"/>
      <c r="R124" s="981"/>
      <c r="S124" s="981"/>
      <c r="T124" s="981"/>
      <c r="U124" s="981"/>
      <c r="V124" s="981"/>
      <c r="W124" s="981"/>
      <c r="X124" s="981"/>
      <c r="Y124" s="981"/>
      <c r="Z124" s="981"/>
      <c r="AA124" s="981"/>
      <c r="AB124" s="989">
        <f t="shared" si="33"/>
        <v>0</v>
      </c>
      <c r="AC124" s="989">
        <f t="shared" si="33"/>
        <v>0</v>
      </c>
      <c r="AD124" s="989">
        <f t="shared" si="33"/>
        <v>1</v>
      </c>
      <c r="AE124" s="989">
        <f t="shared" si="40"/>
        <v>1</v>
      </c>
      <c r="AF124" s="991">
        <f t="shared" ref="AF124:AF128" si="55">((AE124/AM124)*AL124)/1000</f>
        <v>5.7142857142857148E-5</v>
      </c>
      <c r="AG124" s="1038">
        <f t="shared" ref="AG124:AG128" si="56">(AE124*AN124)/1000</f>
        <v>5.0000000000000002E-5</v>
      </c>
      <c r="AH124" s="1029"/>
      <c r="AI124" s="1030"/>
      <c r="AJ124" s="1031"/>
      <c r="AK124" s="1032"/>
      <c r="AL124" s="966">
        <v>24</v>
      </c>
      <c r="AM124" s="966">
        <v>420</v>
      </c>
      <c r="AN124" s="1033">
        <v>0.05</v>
      </c>
      <c r="AO124" s="1043"/>
    </row>
    <row r="125" spans="1:41" s="933" customFormat="1" ht="21.6" customHeight="1">
      <c r="A125" s="966">
        <v>2</v>
      </c>
      <c r="B125" s="967" t="s">
        <v>216</v>
      </c>
      <c r="C125" s="968" t="s">
        <v>217</v>
      </c>
      <c r="D125" s="969" t="s">
        <v>41</v>
      </c>
      <c r="E125" s="970" t="s">
        <v>161</v>
      </c>
      <c r="F125" s="970" t="s">
        <v>46</v>
      </c>
      <c r="G125" s="970" t="s">
        <v>121</v>
      </c>
      <c r="H125" s="745"/>
      <c r="I125" s="745"/>
      <c r="J125" s="744">
        <v>7</v>
      </c>
      <c r="K125" s="744">
        <f t="shared" si="54"/>
        <v>7</v>
      </c>
      <c r="L125" s="979"/>
      <c r="M125" s="980"/>
      <c r="N125" s="981"/>
      <c r="O125" s="981"/>
      <c r="P125" s="981"/>
      <c r="Q125" s="981"/>
      <c r="R125" s="981"/>
      <c r="S125" s="981"/>
      <c r="T125" s="981"/>
      <c r="U125" s="981"/>
      <c r="V125" s="981"/>
      <c r="W125" s="981"/>
      <c r="X125" s="981"/>
      <c r="Y125" s="981"/>
      <c r="Z125" s="981"/>
      <c r="AA125" s="981"/>
      <c r="AB125" s="989">
        <f t="shared" si="33"/>
        <v>0</v>
      </c>
      <c r="AC125" s="989">
        <f t="shared" si="33"/>
        <v>0</v>
      </c>
      <c r="AD125" s="989">
        <f t="shared" si="33"/>
        <v>7</v>
      </c>
      <c r="AE125" s="989">
        <f t="shared" si="40"/>
        <v>7</v>
      </c>
      <c r="AF125" s="991">
        <f t="shared" si="55"/>
        <v>4.0000000000000002E-4</v>
      </c>
      <c r="AG125" s="1038">
        <f t="shared" si="56"/>
        <v>3.5000000000000005E-4</v>
      </c>
      <c r="AH125" s="1029"/>
      <c r="AI125" s="1030"/>
      <c r="AJ125" s="1031"/>
      <c r="AK125" s="1032"/>
      <c r="AL125" s="966">
        <v>24</v>
      </c>
      <c r="AM125" s="966">
        <v>420</v>
      </c>
      <c r="AN125" s="1033">
        <v>0.05</v>
      </c>
      <c r="AO125" s="1043"/>
    </row>
    <row r="126" spans="1:41" s="933" customFormat="1" ht="21.6" customHeight="1">
      <c r="A126" s="966">
        <v>3</v>
      </c>
      <c r="B126" s="967" t="s">
        <v>216</v>
      </c>
      <c r="C126" s="968" t="s">
        <v>217</v>
      </c>
      <c r="D126" s="969" t="s">
        <v>41</v>
      </c>
      <c r="E126" s="970" t="s">
        <v>120</v>
      </c>
      <c r="F126" s="970" t="s">
        <v>219</v>
      </c>
      <c r="G126" s="970" t="s">
        <v>121</v>
      </c>
      <c r="H126" s="745"/>
      <c r="I126" s="745"/>
      <c r="J126" s="744">
        <v>396</v>
      </c>
      <c r="K126" s="744">
        <f t="shared" si="54"/>
        <v>396</v>
      </c>
      <c r="L126" s="979"/>
      <c r="M126" s="980"/>
      <c r="N126" s="981"/>
      <c r="O126" s="981"/>
      <c r="P126" s="981"/>
      <c r="Q126" s="981"/>
      <c r="R126" s="981"/>
      <c r="S126" s="981"/>
      <c r="T126" s="981"/>
      <c r="U126" s="981"/>
      <c r="V126" s="981"/>
      <c r="W126" s="981"/>
      <c r="X126" s="981"/>
      <c r="Y126" s="981"/>
      <c r="Z126" s="981"/>
      <c r="AA126" s="981"/>
      <c r="AB126" s="989">
        <f t="shared" si="33"/>
        <v>0</v>
      </c>
      <c r="AC126" s="989">
        <f t="shared" si="33"/>
        <v>0</v>
      </c>
      <c r="AD126" s="989">
        <f t="shared" si="33"/>
        <v>396</v>
      </c>
      <c r="AE126" s="989">
        <f t="shared" si="40"/>
        <v>396</v>
      </c>
      <c r="AF126" s="991">
        <f t="shared" si="55"/>
        <v>2.2628571428571425E-2</v>
      </c>
      <c r="AG126" s="1038">
        <f t="shared" si="56"/>
        <v>1.9800000000000002E-2</v>
      </c>
      <c r="AH126" s="1029"/>
      <c r="AI126" s="1030"/>
      <c r="AJ126" s="1031"/>
      <c r="AK126" s="1032"/>
      <c r="AL126" s="966">
        <v>24</v>
      </c>
      <c r="AM126" s="966">
        <v>420</v>
      </c>
      <c r="AN126" s="1033">
        <v>0.05</v>
      </c>
      <c r="AO126" s="1043"/>
    </row>
    <row r="127" spans="1:41" s="933" customFormat="1" ht="21.6" customHeight="1">
      <c r="A127" s="966">
        <v>4</v>
      </c>
      <c r="B127" s="967" t="s">
        <v>216</v>
      </c>
      <c r="C127" s="968" t="s">
        <v>217</v>
      </c>
      <c r="D127" s="969" t="s">
        <v>41</v>
      </c>
      <c r="E127" s="970" t="s">
        <v>119</v>
      </c>
      <c r="F127" s="970" t="s">
        <v>220</v>
      </c>
      <c r="G127" s="970" t="s">
        <v>121</v>
      </c>
      <c r="H127" s="745"/>
      <c r="I127" s="745"/>
      <c r="J127" s="744">
        <v>2</v>
      </c>
      <c r="K127" s="744">
        <f t="shared" si="54"/>
        <v>2</v>
      </c>
      <c r="L127" s="979"/>
      <c r="M127" s="980"/>
      <c r="N127" s="981"/>
      <c r="O127" s="981"/>
      <c r="P127" s="981"/>
      <c r="Q127" s="981"/>
      <c r="R127" s="981"/>
      <c r="S127" s="981"/>
      <c r="T127" s="981"/>
      <c r="U127" s="981"/>
      <c r="V127" s="981"/>
      <c r="W127" s="981"/>
      <c r="X127" s="981"/>
      <c r="Y127" s="981"/>
      <c r="Z127" s="981"/>
      <c r="AA127" s="981"/>
      <c r="AB127" s="989">
        <f t="shared" si="33"/>
        <v>0</v>
      </c>
      <c r="AC127" s="989">
        <f t="shared" si="33"/>
        <v>0</v>
      </c>
      <c r="AD127" s="989">
        <f t="shared" si="33"/>
        <v>2</v>
      </c>
      <c r="AE127" s="989">
        <f t="shared" si="40"/>
        <v>2</v>
      </c>
      <c r="AF127" s="991">
        <f t="shared" si="55"/>
        <v>1.142857142857143E-4</v>
      </c>
      <c r="AG127" s="1038">
        <f t="shared" si="56"/>
        <v>1E-4</v>
      </c>
      <c r="AH127" s="1029"/>
      <c r="AI127" s="1030"/>
      <c r="AJ127" s="1031"/>
      <c r="AK127" s="1032"/>
      <c r="AL127" s="966">
        <v>24</v>
      </c>
      <c r="AM127" s="966">
        <v>420</v>
      </c>
      <c r="AN127" s="1033">
        <v>0.05</v>
      </c>
      <c r="AO127" s="1043"/>
    </row>
    <row r="128" spans="1:41" s="933" customFormat="1" ht="21.6" customHeight="1">
      <c r="A128" s="966">
        <v>5</v>
      </c>
      <c r="B128" s="967" t="s">
        <v>216</v>
      </c>
      <c r="C128" s="968" t="s">
        <v>217</v>
      </c>
      <c r="D128" s="969" t="s">
        <v>41</v>
      </c>
      <c r="E128" s="970" t="s">
        <v>150</v>
      </c>
      <c r="F128" s="970" t="s">
        <v>221</v>
      </c>
      <c r="G128" s="970" t="s">
        <v>121</v>
      </c>
      <c r="H128" s="745"/>
      <c r="I128" s="745"/>
      <c r="J128" s="744">
        <v>650</v>
      </c>
      <c r="K128" s="744">
        <f t="shared" si="54"/>
        <v>650</v>
      </c>
      <c r="L128" s="979"/>
      <c r="M128" s="980"/>
      <c r="N128" s="981"/>
      <c r="O128" s="981"/>
      <c r="P128" s="981"/>
      <c r="Q128" s="981"/>
      <c r="R128" s="981"/>
      <c r="S128" s="981"/>
      <c r="T128" s="981"/>
      <c r="U128" s="981"/>
      <c r="V128" s="981"/>
      <c r="W128" s="981"/>
      <c r="X128" s="981"/>
      <c r="Y128" s="981"/>
      <c r="Z128" s="981"/>
      <c r="AA128" s="981"/>
      <c r="AB128" s="989">
        <f t="shared" si="33"/>
        <v>0</v>
      </c>
      <c r="AC128" s="989">
        <f t="shared" si="33"/>
        <v>0</v>
      </c>
      <c r="AD128" s="989">
        <f t="shared" si="33"/>
        <v>650</v>
      </c>
      <c r="AE128" s="989">
        <f t="shared" si="40"/>
        <v>650</v>
      </c>
      <c r="AF128" s="991">
        <f t="shared" si="55"/>
        <v>3.7142857142857144E-2</v>
      </c>
      <c r="AG128" s="1038">
        <f t="shared" si="56"/>
        <v>3.2500000000000001E-2</v>
      </c>
      <c r="AH128" s="1029"/>
      <c r="AI128" s="1030"/>
      <c r="AJ128" s="1031"/>
      <c r="AK128" s="1032"/>
      <c r="AL128" s="966">
        <v>24</v>
      </c>
      <c r="AM128" s="966">
        <v>420</v>
      </c>
      <c r="AN128" s="1033">
        <v>0.05</v>
      </c>
      <c r="AO128" s="1043"/>
    </row>
    <row r="129" spans="1:41" s="934" customFormat="1" ht="21.6" customHeight="1">
      <c r="A129" s="971"/>
      <c r="B129" s="972"/>
      <c r="C129" s="973" t="s">
        <v>69</v>
      </c>
      <c r="D129" s="974" t="s">
        <v>41</v>
      </c>
      <c r="E129" s="975"/>
      <c r="F129" s="975"/>
      <c r="G129" s="975"/>
      <c r="H129" s="698"/>
      <c r="I129" s="698"/>
      <c r="J129" s="698">
        <f>SUM(J124:J128)</f>
        <v>1056</v>
      </c>
      <c r="K129" s="698">
        <f t="shared" si="54"/>
        <v>1056</v>
      </c>
      <c r="L129" s="982"/>
      <c r="M129" s="983"/>
      <c r="N129" s="984"/>
      <c r="O129" s="984"/>
      <c r="P129" s="984"/>
      <c r="Q129" s="984"/>
      <c r="R129" s="984"/>
      <c r="S129" s="984"/>
      <c r="T129" s="984"/>
      <c r="U129" s="984"/>
      <c r="V129" s="984"/>
      <c r="W129" s="984"/>
      <c r="X129" s="984"/>
      <c r="Y129" s="984"/>
      <c r="Z129" s="984"/>
      <c r="AA129" s="984"/>
      <c r="AB129" s="994">
        <f t="shared" si="33"/>
        <v>0</v>
      </c>
      <c r="AC129" s="994">
        <f t="shared" si="33"/>
        <v>0</v>
      </c>
      <c r="AD129" s="995">
        <f t="shared" si="33"/>
        <v>1056</v>
      </c>
      <c r="AE129" s="995">
        <f t="shared" si="40"/>
        <v>1056</v>
      </c>
      <c r="AF129" s="996">
        <f>SUM(AF124:AF128)</f>
        <v>6.0342857142857143E-2</v>
      </c>
      <c r="AG129" s="996">
        <f>SUM(AG124:AG128)</f>
        <v>5.28E-2</v>
      </c>
      <c r="AH129" s="971"/>
      <c r="AI129" s="971"/>
      <c r="AJ129" s="1034"/>
      <c r="AK129" s="1035"/>
      <c r="AL129" s="972"/>
      <c r="AM129" s="1036"/>
      <c r="AN129" s="1037"/>
      <c r="AO129" s="975"/>
    </row>
    <row r="130" spans="1:41" s="933" customFormat="1" ht="15" customHeight="1">
      <c r="A130" s="966">
        <v>1</v>
      </c>
      <c r="B130" s="967" t="s">
        <v>222</v>
      </c>
      <c r="C130" s="968" t="s">
        <v>223</v>
      </c>
      <c r="D130" s="969" t="s">
        <v>41</v>
      </c>
      <c r="E130" s="966" t="s">
        <v>164</v>
      </c>
      <c r="F130" s="966" t="s">
        <v>224</v>
      </c>
      <c r="G130" s="966" t="s">
        <v>121</v>
      </c>
      <c r="H130" s="745"/>
      <c r="I130" s="745"/>
      <c r="J130" s="744">
        <v>1</v>
      </c>
      <c r="K130" s="744">
        <f t="shared" ref="K130" si="57">SUM(H130+I130+J130)</f>
        <v>1</v>
      </c>
      <c r="L130" s="979"/>
      <c r="M130" s="980"/>
      <c r="N130" s="981"/>
      <c r="O130" s="981"/>
      <c r="P130" s="981"/>
      <c r="Q130" s="981"/>
      <c r="R130" s="981"/>
      <c r="S130" s="981"/>
      <c r="T130" s="981"/>
      <c r="U130" s="981"/>
      <c r="V130" s="981"/>
      <c r="W130" s="981"/>
      <c r="X130" s="981"/>
      <c r="Y130" s="981"/>
      <c r="Z130" s="981"/>
      <c r="AA130" s="981"/>
      <c r="AB130" s="989">
        <f t="shared" si="33"/>
        <v>0</v>
      </c>
      <c r="AC130" s="989">
        <f t="shared" si="33"/>
        <v>0</v>
      </c>
      <c r="AD130" s="989">
        <f t="shared" si="33"/>
        <v>1</v>
      </c>
      <c r="AE130" s="989">
        <f t="shared" ref="AE130:AE161" si="58">AB130+AC130+AD130</f>
        <v>1</v>
      </c>
      <c r="AF130" s="991">
        <f>((AE130/AM130)*AL130)/1000</f>
        <v>3.5000000000000005E-4</v>
      </c>
      <c r="AG130" s="1046">
        <f>(AE130*AN130)/1000</f>
        <v>1.4999999999999999E-4</v>
      </c>
      <c r="AH130" s="1029"/>
      <c r="AI130" s="1030"/>
      <c r="AJ130" s="1031"/>
      <c r="AK130" s="1032"/>
      <c r="AL130" s="966">
        <v>28</v>
      </c>
      <c r="AM130" s="966">
        <v>80</v>
      </c>
      <c r="AN130" s="1033">
        <v>0.15</v>
      </c>
      <c r="AO130" s="1043"/>
    </row>
    <row r="131" spans="1:41" s="933" customFormat="1" ht="15" customHeight="1">
      <c r="A131" s="966">
        <v>2</v>
      </c>
      <c r="B131" s="967" t="s">
        <v>222</v>
      </c>
      <c r="C131" s="968" t="s">
        <v>223</v>
      </c>
      <c r="D131" s="969" t="s">
        <v>41</v>
      </c>
      <c r="E131" s="966" t="s">
        <v>225</v>
      </c>
      <c r="F131" s="966" t="s">
        <v>226</v>
      </c>
      <c r="G131" s="966" t="s">
        <v>227</v>
      </c>
      <c r="H131" s="745"/>
      <c r="I131" s="745"/>
      <c r="J131" s="744">
        <v>3725</v>
      </c>
      <c r="K131" s="744">
        <f t="shared" ref="K131:K132" si="59">SUM(H131+I131+J131)</f>
        <v>3725</v>
      </c>
      <c r="L131" s="979"/>
      <c r="M131" s="980"/>
      <c r="N131" s="981"/>
      <c r="O131" s="981"/>
      <c r="P131" s="981"/>
      <c r="Q131" s="981"/>
      <c r="R131" s="981"/>
      <c r="S131" s="981"/>
      <c r="T131" s="981"/>
      <c r="U131" s="981"/>
      <c r="V131" s="981"/>
      <c r="W131" s="981"/>
      <c r="X131" s="981"/>
      <c r="Y131" s="981"/>
      <c r="Z131" s="981"/>
      <c r="AA131" s="981"/>
      <c r="AB131" s="989">
        <f t="shared" si="33"/>
        <v>0</v>
      </c>
      <c r="AC131" s="989">
        <f t="shared" si="33"/>
        <v>0</v>
      </c>
      <c r="AD131" s="989">
        <f t="shared" si="33"/>
        <v>3725</v>
      </c>
      <c r="AE131" s="989">
        <f t="shared" si="58"/>
        <v>3725</v>
      </c>
      <c r="AF131" s="991">
        <f>((AE131/AM131)*AL131)/1000</f>
        <v>1.30375</v>
      </c>
      <c r="AG131" s="1046">
        <f>(AE131*AN131)/1000</f>
        <v>0.55874999999999997</v>
      </c>
      <c r="AH131" s="1029"/>
      <c r="AI131" s="1030"/>
      <c r="AJ131" s="1031"/>
      <c r="AK131" s="1032"/>
      <c r="AL131" s="966">
        <v>28</v>
      </c>
      <c r="AM131" s="966">
        <v>80</v>
      </c>
      <c r="AN131" s="1033">
        <v>0.15</v>
      </c>
      <c r="AO131" s="1043"/>
    </row>
    <row r="132" spans="1:41" s="934" customFormat="1" ht="15" customHeight="1">
      <c r="A132" s="971"/>
      <c r="B132" s="972"/>
      <c r="C132" s="973" t="s">
        <v>69</v>
      </c>
      <c r="D132" s="974" t="s">
        <v>41</v>
      </c>
      <c r="E132" s="975"/>
      <c r="F132" s="975"/>
      <c r="G132" s="975"/>
      <c r="H132" s="698"/>
      <c r="I132" s="698"/>
      <c r="J132" s="698">
        <f>SUM(J130:J131)</f>
        <v>3726</v>
      </c>
      <c r="K132" s="698">
        <f t="shared" si="59"/>
        <v>3726</v>
      </c>
      <c r="L132" s="982"/>
      <c r="M132" s="983"/>
      <c r="N132" s="984"/>
      <c r="O132" s="984"/>
      <c r="P132" s="984"/>
      <c r="Q132" s="984"/>
      <c r="R132" s="984"/>
      <c r="S132" s="984"/>
      <c r="T132" s="984"/>
      <c r="U132" s="984"/>
      <c r="V132" s="984"/>
      <c r="W132" s="984"/>
      <c r="X132" s="984"/>
      <c r="Y132" s="984"/>
      <c r="Z132" s="984"/>
      <c r="AA132" s="984"/>
      <c r="AB132" s="994">
        <f t="shared" si="33"/>
        <v>0</v>
      </c>
      <c r="AC132" s="994">
        <f t="shared" si="33"/>
        <v>0</v>
      </c>
      <c r="AD132" s="995">
        <f t="shared" si="33"/>
        <v>3726</v>
      </c>
      <c r="AE132" s="995">
        <f t="shared" si="58"/>
        <v>3726</v>
      </c>
      <c r="AF132" s="996">
        <f>SUM(AF130:AF131)</f>
        <v>1.3041</v>
      </c>
      <c r="AG132" s="1047">
        <f>SUM(AG130:AG131)</f>
        <v>0.55889999999999995</v>
      </c>
      <c r="AH132" s="971"/>
      <c r="AI132" s="971"/>
      <c r="AJ132" s="1034"/>
      <c r="AK132" s="1035"/>
      <c r="AL132" s="972"/>
      <c r="AM132" s="1036"/>
      <c r="AN132" s="1037"/>
      <c r="AO132" s="975"/>
    </row>
    <row r="133" spans="1:41" s="933" customFormat="1" ht="24.75" customHeight="1">
      <c r="A133" s="966">
        <v>1</v>
      </c>
      <c r="B133" s="1048" t="s">
        <v>228</v>
      </c>
      <c r="C133" s="968" t="s">
        <v>229</v>
      </c>
      <c r="D133" s="969" t="s">
        <v>41</v>
      </c>
      <c r="E133" s="966" t="s">
        <v>230</v>
      </c>
      <c r="F133" s="966" t="s">
        <v>231</v>
      </c>
      <c r="G133" s="966" t="s">
        <v>232</v>
      </c>
      <c r="H133" s="745"/>
      <c r="I133" s="745"/>
      <c r="J133" s="744">
        <v>1</v>
      </c>
      <c r="K133" s="744">
        <f t="shared" ref="K133:K134" si="60">SUM(H133+I133+J133)</f>
        <v>1</v>
      </c>
      <c r="L133" s="979"/>
      <c r="M133" s="980"/>
      <c r="N133" s="981"/>
      <c r="O133" s="981"/>
      <c r="P133" s="981"/>
      <c r="Q133" s="981"/>
      <c r="R133" s="981"/>
      <c r="S133" s="981"/>
      <c r="T133" s="981"/>
      <c r="U133" s="981"/>
      <c r="V133" s="981"/>
      <c r="W133" s="981"/>
      <c r="X133" s="981"/>
      <c r="Y133" s="981"/>
      <c r="Z133" s="981"/>
      <c r="AA133" s="981"/>
      <c r="AB133" s="989">
        <f t="shared" si="33"/>
        <v>0</v>
      </c>
      <c r="AC133" s="989">
        <f t="shared" si="33"/>
        <v>0</v>
      </c>
      <c r="AD133" s="989">
        <f t="shared" si="33"/>
        <v>1</v>
      </c>
      <c r="AE133" s="989">
        <f t="shared" si="58"/>
        <v>1</v>
      </c>
      <c r="AF133" s="1046">
        <v>4.4167E-3</v>
      </c>
      <c r="AG133" s="1046">
        <f>(AE133*AN133)/1000</f>
        <v>4.4167E-3</v>
      </c>
      <c r="AH133" s="1029"/>
      <c r="AI133" s="1030"/>
      <c r="AJ133" s="1031"/>
      <c r="AK133" s="1032"/>
      <c r="AL133" s="966"/>
      <c r="AM133" s="966"/>
      <c r="AN133" s="1033">
        <v>4.4166999999999996</v>
      </c>
      <c r="AO133" s="1043"/>
    </row>
    <row r="134" spans="1:41" s="934" customFormat="1" ht="15" customHeight="1">
      <c r="A134" s="971"/>
      <c r="B134" s="972"/>
      <c r="C134" s="973" t="s">
        <v>69</v>
      </c>
      <c r="D134" s="974" t="s">
        <v>41</v>
      </c>
      <c r="E134" s="975"/>
      <c r="F134" s="975"/>
      <c r="G134" s="975"/>
      <c r="H134" s="698"/>
      <c r="I134" s="698"/>
      <c r="J134" s="698">
        <f>SUM(J133:J133)</f>
        <v>1</v>
      </c>
      <c r="K134" s="698">
        <f t="shared" si="60"/>
        <v>1</v>
      </c>
      <c r="L134" s="982"/>
      <c r="M134" s="983"/>
      <c r="N134" s="984"/>
      <c r="O134" s="984"/>
      <c r="P134" s="984"/>
      <c r="Q134" s="984"/>
      <c r="R134" s="984"/>
      <c r="S134" s="984"/>
      <c r="T134" s="984"/>
      <c r="U134" s="984"/>
      <c r="V134" s="984"/>
      <c r="W134" s="984"/>
      <c r="X134" s="984"/>
      <c r="Y134" s="984"/>
      <c r="Z134" s="984"/>
      <c r="AA134" s="984"/>
      <c r="AB134" s="994">
        <f t="shared" si="33"/>
        <v>0</v>
      </c>
      <c r="AC134" s="994">
        <f t="shared" si="33"/>
        <v>0</v>
      </c>
      <c r="AD134" s="995">
        <f t="shared" si="33"/>
        <v>1</v>
      </c>
      <c r="AE134" s="995">
        <f t="shared" si="58"/>
        <v>1</v>
      </c>
      <c r="AF134" s="996">
        <f>SUM(AF133:AF133)</f>
        <v>4.4167E-3</v>
      </c>
      <c r="AG134" s="1047">
        <f>SUM(AG133:AG133)</f>
        <v>4.4167E-3</v>
      </c>
      <c r="AH134" s="971"/>
      <c r="AI134" s="971"/>
      <c r="AJ134" s="1034"/>
      <c r="AK134" s="1035"/>
      <c r="AL134" s="972"/>
      <c r="AM134" s="1036"/>
      <c r="AN134" s="1037"/>
      <c r="AO134" s="975"/>
    </row>
    <row r="135" spans="1:41" s="933" customFormat="1" ht="15" customHeight="1">
      <c r="A135" s="966">
        <v>1</v>
      </c>
      <c r="B135" s="967" t="s">
        <v>233</v>
      </c>
      <c r="C135" s="968" t="s">
        <v>234</v>
      </c>
      <c r="D135" s="969" t="s">
        <v>41</v>
      </c>
      <c r="E135" s="966" t="s">
        <v>171</v>
      </c>
      <c r="F135" s="966" t="s">
        <v>235</v>
      </c>
      <c r="G135" s="966" t="s">
        <v>236</v>
      </c>
      <c r="H135" s="745"/>
      <c r="I135" s="745"/>
      <c r="J135" s="744">
        <v>1</v>
      </c>
      <c r="K135" s="744">
        <f t="shared" ref="K135:K136" si="61">SUM(H135+I135+J135)</f>
        <v>1</v>
      </c>
      <c r="L135" s="979"/>
      <c r="M135" s="980"/>
      <c r="N135" s="981"/>
      <c r="O135" s="981"/>
      <c r="P135" s="981"/>
      <c r="Q135" s="981"/>
      <c r="R135" s="981"/>
      <c r="S135" s="981"/>
      <c r="T135" s="981"/>
      <c r="U135" s="981"/>
      <c r="V135" s="981"/>
      <c r="W135" s="981"/>
      <c r="X135" s="981"/>
      <c r="Y135" s="981"/>
      <c r="Z135" s="981"/>
      <c r="AA135" s="981"/>
      <c r="AB135" s="989">
        <f t="shared" si="33"/>
        <v>0</v>
      </c>
      <c r="AC135" s="989">
        <f t="shared" si="33"/>
        <v>0</v>
      </c>
      <c r="AD135" s="989">
        <f t="shared" si="33"/>
        <v>1</v>
      </c>
      <c r="AE135" s="989">
        <f t="shared" si="58"/>
        <v>1</v>
      </c>
      <c r="AF135" s="991">
        <f>((AE135/AM135)*AL135)/1000</f>
        <v>1.3888888888888889E-4</v>
      </c>
      <c r="AG135" s="1046">
        <f>(AE135*AN135)/1000</f>
        <v>8.5000000000000006E-5</v>
      </c>
      <c r="AH135" s="1029"/>
      <c r="AI135" s="1030"/>
      <c r="AJ135" s="1031"/>
      <c r="AK135" s="1032"/>
      <c r="AL135" s="966">
        <v>55</v>
      </c>
      <c r="AM135" s="966">
        <v>396</v>
      </c>
      <c r="AN135" s="1033">
        <v>8.5000000000000006E-2</v>
      </c>
      <c r="AO135" s="1043"/>
    </row>
    <row r="136" spans="1:41" s="934" customFormat="1" ht="15" customHeight="1">
      <c r="A136" s="971"/>
      <c r="B136" s="972"/>
      <c r="C136" s="973" t="s">
        <v>69</v>
      </c>
      <c r="D136" s="974" t="s">
        <v>41</v>
      </c>
      <c r="E136" s="975"/>
      <c r="F136" s="975"/>
      <c r="G136" s="975"/>
      <c r="H136" s="698"/>
      <c r="I136" s="698"/>
      <c r="J136" s="698">
        <f>SUM(J135:J135)</f>
        <v>1</v>
      </c>
      <c r="K136" s="698">
        <f t="shared" si="61"/>
        <v>1</v>
      </c>
      <c r="L136" s="982"/>
      <c r="M136" s="983"/>
      <c r="N136" s="984"/>
      <c r="O136" s="984"/>
      <c r="P136" s="984"/>
      <c r="Q136" s="984"/>
      <c r="R136" s="984"/>
      <c r="S136" s="984"/>
      <c r="T136" s="984"/>
      <c r="U136" s="984"/>
      <c r="V136" s="984"/>
      <c r="W136" s="984"/>
      <c r="X136" s="984"/>
      <c r="Y136" s="984"/>
      <c r="Z136" s="984"/>
      <c r="AA136" s="984"/>
      <c r="AB136" s="994">
        <f t="shared" si="33"/>
        <v>0</v>
      </c>
      <c r="AC136" s="994">
        <f t="shared" si="33"/>
        <v>0</v>
      </c>
      <c r="AD136" s="995">
        <f t="shared" si="33"/>
        <v>1</v>
      </c>
      <c r="AE136" s="995">
        <f t="shared" si="58"/>
        <v>1</v>
      </c>
      <c r="AF136" s="996">
        <f>SUM(AF135:AF135)</f>
        <v>1.3888888888888889E-4</v>
      </c>
      <c r="AG136" s="1047">
        <f>SUM(AG135:AG135)</f>
        <v>8.5000000000000006E-5</v>
      </c>
      <c r="AH136" s="971"/>
      <c r="AI136" s="971"/>
      <c r="AJ136" s="1034"/>
      <c r="AK136" s="1035"/>
      <c r="AL136" s="972"/>
      <c r="AM136" s="1036"/>
      <c r="AN136" s="1037"/>
      <c r="AO136" s="975"/>
    </row>
    <row r="137" spans="1:41" s="933" customFormat="1" ht="15" customHeight="1">
      <c r="A137" s="966">
        <v>1</v>
      </c>
      <c r="B137" s="967" t="s">
        <v>237</v>
      </c>
      <c r="C137" s="968" t="s">
        <v>238</v>
      </c>
      <c r="D137" s="969" t="s">
        <v>41</v>
      </c>
      <c r="E137" s="966">
        <v>6</v>
      </c>
      <c r="F137" s="966">
        <v>79</v>
      </c>
      <c r="G137" s="966">
        <v>3144</v>
      </c>
      <c r="H137" s="745"/>
      <c r="I137" s="745"/>
      <c r="J137" s="744">
        <v>32</v>
      </c>
      <c r="K137" s="744">
        <f t="shared" ref="K137:K138" si="62">SUM(H137+I137+J137)</f>
        <v>32</v>
      </c>
      <c r="L137" s="979"/>
      <c r="M137" s="980"/>
      <c r="N137" s="981"/>
      <c r="O137" s="981"/>
      <c r="P137" s="981"/>
      <c r="Q137" s="981"/>
      <c r="R137" s="981"/>
      <c r="S137" s="981"/>
      <c r="T137" s="981"/>
      <c r="U137" s="981"/>
      <c r="V137" s="981"/>
      <c r="W137" s="981"/>
      <c r="X137" s="981"/>
      <c r="Y137" s="981"/>
      <c r="Z137" s="981"/>
      <c r="AA137" s="981"/>
      <c r="AB137" s="989">
        <f t="shared" si="33"/>
        <v>0</v>
      </c>
      <c r="AC137" s="989">
        <f t="shared" si="33"/>
        <v>0</v>
      </c>
      <c r="AD137" s="989">
        <f>J137+N137+R137+V137+Z137</f>
        <v>32</v>
      </c>
      <c r="AE137" s="989">
        <f t="shared" si="58"/>
        <v>32</v>
      </c>
      <c r="AF137" s="991">
        <f>((AE137/AM137)*AL137)/1000</f>
        <v>2.4E-2</v>
      </c>
      <c r="AG137" s="1046">
        <f>(AE137*AN137)/1000</f>
        <v>1.456E-2</v>
      </c>
      <c r="AH137" s="1029"/>
      <c r="AI137" s="1030"/>
      <c r="AJ137" s="1031"/>
      <c r="AK137" s="1032"/>
      <c r="AL137" s="966">
        <v>48</v>
      </c>
      <c r="AM137" s="966">
        <v>64</v>
      </c>
      <c r="AN137" s="1033">
        <v>0.45500000000000002</v>
      </c>
      <c r="AO137" s="1043"/>
    </row>
    <row r="138" spans="1:41" s="934" customFormat="1" ht="15" customHeight="1">
      <c r="A138" s="971"/>
      <c r="B138" s="972"/>
      <c r="C138" s="973" t="s">
        <v>69</v>
      </c>
      <c r="D138" s="974" t="s">
        <v>41</v>
      </c>
      <c r="E138" s="975"/>
      <c r="F138" s="975"/>
      <c r="G138" s="975"/>
      <c r="H138" s="698"/>
      <c r="I138" s="698"/>
      <c r="J138" s="698">
        <f>SUM(J137:J137)</f>
        <v>32</v>
      </c>
      <c r="K138" s="698">
        <f t="shared" si="62"/>
        <v>32</v>
      </c>
      <c r="L138" s="982"/>
      <c r="M138" s="983"/>
      <c r="N138" s="984"/>
      <c r="O138" s="984"/>
      <c r="P138" s="984"/>
      <c r="Q138" s="984"/>
      <c r="R138" s="984"/>
      <c r="S138" s="984"/>
      <c r="T138" s="984"/>
      <c r="U138" s="984"/>
      <c r="V138" s="984"/>
      <c r="W138" s="984"/>
      <c r="X138" s="984"/>
      <c r="Y138" s="984"/>
      <c r="Z138" s="984"/>
      <c r="AA138" s="984"/>
      <c r="AB138" s="994">
        <f t="shared" ref="AB138:AD154" si="63">H138+L138+P138+T138+X138</f>
        <v>0</v>
      </c>
      <c r="AC138" s="994">
        <f t="shared" si="63"/>
        <v>0</v>
      </c>
      <c r="AD138" s="995">
        <f>J138+N138+R138+V138+Z138</f>
        <v>32</v>
      </c>
      <c r="AE138" s="995">
        <f t="shared" si="58"/>
        <v>32</v>
      </c>
      <c r="AF138" s="996">
        <f>SUM(AF137:AF137)</f>
        <v>2.4E-2</v>
      </c>
      <c r="AG138" s="1047">
        <f>SUM(AG137:AG137)</f>
        <v>1.456E-2</v>
      </c>
      <c r="AH138" s="971"/>
      <c r="AI138" s="971"/>
      <c r="AJ138" s="1034"/>
      <c r="AK138" s="1035"/>
      <c r="AL138" s="972"/>
      <c r="AM138" s="1036"/>
      <c r="AN138" s="1037"/>
      <c r="AO138" s="975"/>
    </row>
    <row r="139" spans="1:41" s="935" customFormat="1" ht="15" customHeight="1">
      <c r="A139" s="713">
        <f>A137+1</f>
        <v>2</v>
      </c>
      <c r="B139" s="1049" t="s">
        <v>239</v>
      </c>
      <c r="C139" s="1050" t="s">
        <v>240</v>
      </c>
      <c r="D139" s="1051" t="s">
        <v>41</v>
      </c>
      <c r="E139" s="960">
        <v>5</v>
      </c>
      <c r="F139" s="960">
        <v>58</v>
      </c>
      <c r="G139" s="960">
        <v>10</v>
      </c>
      <c r="H139" s="197"/>
      <c r="I139" s="197"/>
      <c r="J139" s="961">
        <v>18</v>
      </c>
      <c r="K139" s="961">
        <f>SUM(H139:J139)</f>
        <v>18</v>
      </c>
      <c r="L139" s="1068"/>
      <c r="M139" s="127"/>
      <c r="N139" s="1069"/>
      <c r="O139" s="1069"/>
      <c r="P139" s="1069"/>
      <c r="Q139" s="1069"/>
      <c r="R139" s="1069"/>
      <c r="S139" s="1069"/>
      <c r="T139" s="1069"/>
      <c r="U139" s="1069"/>
      <c r="V139" s="1069"/>
      <c r="W139" s="1069"/>
      <c r="X139" s="1069"/>
      <c r="Y139" s="1069"/>
      <c r="Z139" s="1069"/>
      <c r="AA139" s="1069"/>
      <c r="AB139" s="177">
        <f t="shared" si="63"/>
        <v>0</v>
      </c>
      <c r="AC139" s="177">
        <f t="shared" si="63"/>
        <v>0</v>
      </c>
      <c r="AD139" s="177">
        <f t="shared" si="63"/>
        <v>18</v>
      </c>
      <c r="AE139" s="177">
        <f t="shared" si="58"/>
        <v>18</v>
      </c>
      <c r="AF139" s="195">
        <f t="shared" ref="AF139:AF149" si="64">((AE139/AM139)*AL139)/1000</f>
        <v>2.7899999999999999E-3</v>
      </c>
      <c r="AG139" s="195">
        <f t="shared" ref="AG139:AG153" si="65">(AE139*AN139)/1000</f>
        <v>1.008E-3</v>
      </c>
      <c r="AH139" s="1084"/>
      <c r="AI139" s="1084"/>
      <c r="AJ139" s="1085"/>
      <c r="AK139" s="1086"/>
      <c r="AL139" s="1023">
        <v>62</v>
      </c>
      <c r="AM139" s="1023">
        <v>400</v>
      </c>
      <c r="AN139" s="979">
        <v>5.6000000000000001E-2</v>
      </c>
      <c r="AO139" s="795"/>
    </row>
    <row r="140" spans="1:41" s="936" customFormat="1" ht="15" customHeight="1">
      <c r="A140" s="1052"/>
      <c r="B140" s="1053"/>
      <c r="C140" s="1052" t="s">
        <v>53</v>
      </c>
      <c r="D140" s="964"/>
      <c r="E140" s="964"/>
      <c r="F140" s="964"/>
      <c r="G140" s="964"/>
      <c r="H140" s="992"/>
      <c r="I140" s="992"/>
      <c r="J140" s="965">
        <f>SUM(J139)</f>
        <v>18</v>
      </c>
      <c r="K140" s="965">
        <f>H140+I140+J140</f>
        <v>18</v>
      </c>
      <c r="L140" s="1070"/>
      <c r="M140" s="1071"/>
      <c r="N140" s="1072"/>
      <c r="O140" s="1072"/>
      <c r="P140" s="1072"/>
      <c r="Q140" s="1072"/>
      <c r="R140" s="1072"/>
      <c r="S140" s="1072"/>
      <c r="T140" s="1072"/>
      <c r="U140" s="1072"/>
      <c r="V140" s="1072"/>
      <c r="W140" s="1072"/>
      <c r="X140" s="1072"/>
      <c r="Y140" s="1072"/>
      <c r="Z140" s="1072"/>
      <c r="AA140" s="1072"/>
      <c r="AB140" s="992">
        <f t="shared" si="63"/>
        <v>0</v>
      </c>
      <c r="AC140" s="992">
        <f t="shared" si="63"/>
        <v>0</v>
      </c>
      <c r="AD140" s="992">
        <f t="shared" si="63"/>
        <v>18</v>
      </c>
      <c r="AE140" s="992">
        <f t="shared" si="58"/>
        <v>18</v>
      </c>
      <c r="AF140" s="993">
        <f>SUM(AF139)</f>
        <v>2.7899999999999999E-3</v>
      </c>
      <c r="AG140" s="993">
        <f>SUM(AG139)</f>
        <v>1.008E-3</v>
      </c>
      <c r="AH140" s="1087"/>
      <c r="AI140" s="1087"/>
      <c r="AJ140" s="1088"/>
      <c r="AK140" s="1089"/>
      <c r="AL140" s="1027"/>
      <c r="AM140" s="1025"/>
      <c r="AN140" s="1090"/>
      <c r="AO140" s="1042"/>
    </row>
    <row r="141" spans="1:41" s="935" customFormat="1" ht="15" customHeight="1">
      <c r="A141" s="713">
        <f t="shared" ref="A141:A153" si="66">A140+1</f>
        <v>1</v>
      </c>
      <c r="B141" s="1049" t="s">
        <v>241</v>
      </c>
      <c r="C141" s="1050" t="s">
        <v>242</v>
      </c>
      <c r="D141" s="1051" t="s">
        <v>41</v>
      </c>
      <c r="E141" s="960">
        <v>3</v>
      </c>
      <c r="F141" s="960">
        <v>65</v>
      </c>
      <c r="G141" s="960">
        <v>10</v>
      </c>
      <c r="H141" s="197"/>
      <c r="I141" s="197"/>
      <c r="J141" s="961">
        <v>18</v>
      </c>
      <c r="K141" s="961">
        <f>SUM(H141:J141)</f>
        <v>18</v>
      </c>
      <c r="L141" s="1068"/>
      <c r="M141" s="127"/>
      <c r="N141" s="1069"/>
      <c r="O141" s="1069"/>
      <c r="P141" s="1069"/>
      <c r="Q141" s="1069"/>
      <c r="R141" s="1069"/>
      <c r="S141" s="1069"/>
      <c r="T141" s="1069"/>
      <c r="U141" s="1069"/>
      <c r="V141" s="1069"/>
      <c r="W141" s="1069"/>
      <c r="X141" s="1069"/>
      <c r="Y141" s="1069"/>
      <c r="Z141" s="1069"/>
      <c r="AA141" s="1069"/>
      <c r="AB141" s="177">
        <f t="shared" si="63"/>
        <v>0</v>
      </c>
      <c r="AC141" s="177">
        <f t="shared" si="63"/>
        <v>0</v>
      </c>
      <c r="AD141" s="177">
        <f t="shared" si="63"/>
        <v>18</v>
      </c>
      <c r="AE141" s="177">
        <f t="shared" si="58"/>
        <v>18</v>
      </c>
      <c r="AF141" s="195">
        <f t="shared" si="64"/>
        <v>2.7899999999999999E-3</v>
      </c>
      <c r="AG141" s="195">
        <f t="shared" si="65"/>
        <v>1.008E-3</v>
      </c>
      <c r="AH141" s="1084"/>
      <c r="AI141" s="1084"/>
      <c r="AJ141" s="1085"/>
      <c r="AK141" s="1086"/>
      <c r="AL141" s="1023">
        <v>62</v>
      </c>
      <c r="AM141" s="1023">
        <v>400</v>
      </c>
      <c r="AN141" s="979">
        <v>5.6000000000000001E-2</v>
      </c>
      <c r="AO141" s="795"/>
    </row>
    <row r="142" spans="1:41" s="935" customFormat="1" ht="15" customHeight="1">
      <c r="A142" s="713">
        <f t="shared" si="66"/>
        <v>2</v>
      </c>
      <c r="B142" s="1049" t="s">
        <v>241</v>
      </c>
      <c r="C142" s="1050" t="s">
        <v>242</v>
      </c>
      <c r="D142" s="1051" t="s">
        <v>41</v>
      </c>
      <c r="E142" s="960">
        <v>4</v>
      </c>
      <c r="F142" s="960">
        <v>70</v>
      </c>
      <c r="G142" s="960">
        <v>10</v>
      </c>
      <c r="H142" s="197"/>
      <c r="I142" s="197"/>
      <c r="J142" s="961">
        <v>18</v>
      </c>
      <c r="K142" s="961">
        <f>SUM(H142:J142)</f>
        <v>18</v>
      </c>
      <c r="L142" s="1068"/>
      <c r="M142" s="127"/>
      <c r="N142" s="1069"/>
      <c r="O142" s="1069"/>
      <c r="P142" s="1069"/>
      <c r="Q142" s="1069"/>
      <c r="R142" s="1069"/>
      <c r="S142" s="1069"/>
      <c r="T142" s="1069"/>
      <c r="U142" s="1069"/>
      <c r="V142" s="1069"/>
      <c r="W142" s="1069"/>
      <c r="X142" s="1069"/>
      <c r="Y142" s="1069"/>
      <c r="Z142" s="1069"/>
      <c r="AA142" s="1069"/>
      <c r="AB142" s="177">
        <f t="shared" si="63"/>
        <v>0</v>
      </c>
      <c r="AC142" s="177">
        <f t="shared" si="63"/>
        <v>0</v>
      </c>
      <c r="AD142" s="177">
        <f t="shared" si="63"/>
        <v>18</v>
      </c>
      <c r="AE142" s="177">
        <f t="shared" si="58"/>
        <v>18</v>
      </c>
      <c r="AF142" s="195">
        <f t="shared" si="64"/>
        <v>2.7899999999999999E-3</v>
      </c>
      <c r="AG142" s="195">
        <f t="shared" si="65"/>
        <v>1.008E-3</v>
      </c>
      <c r="AH142" s="1084"/>
      <c r="AI142" s="1084"/>
      <c r="AJ142" s="1085"/>
      <c r="AK142" s="1086"/>
      <c r="AL142" s="1023">
        <v>62</v>
      </c>
      <c r="AM142" s="1023">
        <v>400</v>
      </c>
      <c r="AN142" s="979">
        <v>5.6000000000000001E-2</v>
      </c>
      <c r="AO142" s="795"/>
    </row>
    <row r="143" spans="1:41" s="936" customFormat="1" ht="15" customHeight="1">
      <c r="A143" s="1052"/>
      <c r="B143" s="1053"/>
      <c r="C143" s="1052" t="s">
        <v>53</v>
      </c>
      <c r="D143" s="964"/>
      <c r="E143" s="964"/>
      <c r="F143" s="964"/>
      <c r="G143" s="964"/>
      <c r="H143" s="992"/>
      <c r="I143" s="992"/>
      <c r="J143" s="965">
        <f>SUM(J141:J142)</f>
        <v>36</v>
      </c>
      <c r="K143" s="965">
        <f>H143+I143+J143</f>
        <v>36</v>
      </c>
      <c r="L143" s="1070"/>
      <c r="M143" s="1071"/>
      <c r="N143" s="1072"/>
      <c r="O143" s="1072"/>
      <c r="P143" s="1072"/>
      <c r="Q143" s="1072"/>
      <c r="R143" s="1072"/>
      <c r="S143" s="1072"/>
      <c r="T143" s="1072"/>
      <c r="U143" s="1072"/>
      <c r="V143" s="1072"/>
      <c r="W143" s="1072"/>
      <c r="X143" s="1072"/>
      <c r="Y143" s="1072"/>
      <c r="Z143" s="1072"/>
      <c r="AA143" s="1072"/>
      <c r="AB143" s="992">
        <f t="shared" si="63"/>
        <v>0</v>
      </c>
      <c r="AC143" s="992">
        <f t="shared" si="63"/>
        <v>0</v>
      </c>
      <c r="AD143" s="992">
        <f t="shared" si="63"/>
        <v>36</v>
      </c>
      <c r="AE143" s="992">
        <f t="shared" si="58"/>
        <v>36</v>
      </c>
      <c r="AF143" s="993">
        <f>SUM(AF141:AF142)</f>
        <v>5.5799999999999999E-3</v>
      </c>
      <c r="AG143" s="993">
        <f>SUM(AG141:AG142)</f>
        <v>2.016E-3</v>
      </c>
      <c r="AH143" s="1087"/>
      <c r="AI143" s="1087"/>
      <c r="AJ143" s="1088"/>
      <c r="AK143" s="1089"/>
      <c r="AL143" s="1027"/>
      <c r="AM143" s="1025"/>
      <c r="AN143" s="1090"/>
      <c r="AO143" s="1042"/>
    </row>
    <row r="144" spans="1:41" s="935" customFormat="1" ht="15" customHeight="1">
      <c r="A144" s="713">
        <f t="shared" si="66"/>
        <v>1</v>
      </c>
      <c r="B144" s="1049" t="s">
        <v>241</v>
      </c>
      <c r="C144" s="1050" t="s">
        <v>242</v>
      </c>
      <c r="D144" s="1051" t="s">
        <v>41</v>
      </c>
      <c r="E144" s="960" t="s">
        <v>243</v>
      </c>
      <c r="F144" s="960">
        <v>82</v>
      </c>
      <c r="G144" s="960" t="s">
        <v>244</v>
      </c>
      <c r="H144" s="197"/>
      <c r="I144" s="197"/>
      <c r="J144" s="961">
        <v>3</v>
      </c>
      <c r="K144" s="961">
        <f>SUM(H144:J144)</f>
        <v>3</v>
      </c>
      <c r="L144" s="1068"/>
      <c r="M144" s="127"/>
      <c r="N144" s="1069"/>
      <c r="O144" s="1069"/>
      <c r="P144" s="1069"/>
      <c r="Q144" s="1069"/>
      <c r="R144" s="1069"/>
      <c r="S144" s="1069"/>
      <c r="T144" s="1069"/>
      <c r="U144" s="1069"/>
      <c r="V144" s="1069"/>
      <c r="W144" s="1069"/>
      <c r="X144" s="1069"/>
      <c r="Y144" s="1069"/>
      <c r="Z144" s="1069"/>
      <c r="AA144" s="1069"/>
      <c r="AB144" s="177">
        <f t="shared" si="63"/>
        <v>0</v>
      </c>
      <c r="AC144" s="177">
        <f t="shared" si="63"/>
        <v>0</v>
      </c>
      <c r="AD144" s="177">
        <f t="shared" si="63"/>
        <v>3</v>
      </c>
      <c r="AE144" s="177">
        <f t="shared" si="58"/>
        <v>3</v>
      </c>
      <c r="AF144" s="195">
        <f t="shared" si="64"/>
        <v>4.6499999999999997E-4</v>
      </c>
      <c r="AG144" s="195">
        <f t="shared" si="65"/>
        <v>1.6800000000000002E-4</v>
      </c>
      <c r="AH144" s="1084"/>
      <c r="AI144" s="1084"/>
      <c r="AJ144" s="1085"/>
      <c r="AK144" s="1086"/>
      <c r="AL144" s="1023">
        <v>62</v>
      </c>
      <c r="AM144" s="1023">
        <v>400</v>
      </c>
      <c r="AN144" s="979">
        <v>5.6000000000000001E-2</v>
      </c>
      <c r="AO144" s="795"/>
    </row>
    <row r="145" spans="1:41" s="936" customFormat="1" ht="15" customHeight="1">
      <c r="A145" s="1052"/>
      <c r="B145" s="1053"/>
      <c r="C145" s="1052" t="s">
        <v>53</v>
      </c>
      <c r="D145" s="964"/>
      <c r="E145" s="964"/>
      <c r="F145" s="964"/>
      <c r="G145" s="964"/>
      <c r="H145" s="992"/>
      <c r="I145" s="992"/>
      <c r="J145" s="965">
        <f>SUM(J144)</f>
        <v>3</v>
      </c>
      <c r="K145" s="965">
        <f>H145+I145+J145</f>
        <v>3</v>
      </c>
      <c r="L145" s="1070"/>
      <c r="M145" s="1071"/>
      <c r="N145" s="1072"/>
      <c r="O145" s="1072"/>
      <c r="P145" s="1072"/>
      <c r="Q145" s="1072"/>
      <c r="R145" s="1072"/>
      <c r="S145" s="1072"/>
      <c r="T145" s="1072"/>
      <c r="U145" s="1072"/>
      <c r="V145" s="1072"/>
      <c r="W145" s="1072"/>
      <c r="X145" s="1072"/>
      <c r="Y145" s="1072"/>
      <c r="Z145" s="1072"/>
      <c r="AA145" s="1072"/>
      <c r="AB145" s="992">
        <f t="shared" si="63"/>
        <v>0</v>
      </c>
      <c r="AC145" s="992">
        <f t="shared" si="63"/>
        <v>0</v>
      </c>
      <c r="AD145" s="992">
        <f t="shared" si="63"/>
        <v>3</v>
      </c>
      <c r="AE145" s="992">
        <f t="shared" si="58"/>
        <v>3</v>
      </c>
      <c r="AF145" s="993">
        <f>SUM(AF144)</f>
        <v>4.6499999999999997E-4</v>
      </c>
      <c r="AG145" s="993">
        <f>SUM(AG144)</f>
        <v>1.6800000000000002E-4</v>
      </c>
      <c r="AH145" s="1087"/>
      <c r="AI145" s="1087"/>
      <c r="AJ145" s="1088"/>
      <c r="AK145" s="1089"/>
      <c r="AL145" s="1027"/>
      <c r="AM145" s="1025"/>
      <c r="AN145" s="1090"/>
      <c r="AO145" s="1042"/>
    </row>
    <row r="146" spans="1:41" s="935" customFormat="1" ht="21.6" customHeight="1">
      <c r="A146" s="713">
        <f t="shared" si="66"/>
        <v>1</v>
      </c>
      <c r="B146" s="1049" t="s">
        <v>245</v>
      </c>
      <c r="C146" s="1050" t="s">
        <v>246</v>
      </c>
      <c r="D146" s="1051" t="s">
        <v>41</v>
      </c>
      <c r="E146" s="960" t="s">
        <v>132</v>
      </c>
      <c r="F146" s="960" t="s">
        <v>132</v>
      </c>
      <c r="G146" s="960" t="s">
        <v>132</v>
      </c>
      <c r="H146" s="197"/>
      <c r="I146" s="197"/>
      <c r="J146" s="961">
        <v>52</v>
      </c>
      <c r="K146" s="961">
        <f>SUM(H146:J146)</f>
        <v>52</v>
      </c>
      <c r="L146" s="1068"/>
      <c r="M146" s="127"/>
      <c r="N146" s="1069"/>
      <c r="O146" s="1069"/>
      <c r="P146" s="1069"/>
      <c r="Q146" s="1069"/>
      <c r="R146" s="1069"/>
      <c r="S146" s="1069"/>
      <c r="T146" s="1069"/>
      <c r="U146" s="1069"/>
      <c r="V146" s="1069"/>
      <c r="W146" s="1069"/>
      <c r="X146" s="1069"/>
      <c r="Y146" s="1069"/>
      <c r="Z146" s="1069"/>
      <c r="AA146" s="1069"/>
      <c r="AB146" s="177">
        <f t="shared" si="63"/>
        <v>0</v>
      </c>
      <c r="AC146" s="177">
        <f t="shared" si="63"/>
        <v>0</v>
      </c>
      <c r="AD146" s="177">
        <f t="shared" si="63"/>
        <v>52</v>
      </c>
      <c r="AE146" s="177">
        <f t="shared" si="58"/>
        <v>52</v>
      </c>
      <c r="AF146" s="195">
        <f t="shared" si="64"/>
        <v>8.0600000000000012E-3</v>
      </c>
      <c r="AG146" s="195">
        <f t="shared" si="65"/>
        <v>2.9120000000000001E-3</v>
      </c>
      <c r="AH146" s="1084"/>
      <c r="AI146" s="1084"/>
      <c r="AJ146" s="1085"/>
      <c r="AK146" s="1086"/>
      <c r="AL146" s="1023">
        <v>62</v>
      </c>
      <c r="AM146" s="1023">
        <v>400</v>
      </c>
      <c r="AN146" s="979">
        <v>5.6000000000000001E-2</v>
      </c>
      <c r="AO146" s="795"/>
    </row>
    <row r="147" spans="1:41" s="935" customFormat="1" ht="21.6" customHeight="1">
      <c r="A147" s="713">
        <f t="shared" si="66"/>
        <v>2</v>
      </c>
      <c r="B147" s="1049" t="s">
        <v>245</v>
      </c>
      <c r="C147" s="1050" t="s">
        <v>246</v>
      </c>
      <c r="D147" s="1051" t="s">
        <v>41</v>
      </c>
      <c r="E147" s="960">
        <v>4</v>
      </c>
      <c r="F147" s="960">
        <v>56</v>
      </c>
      <c r="G147" s="960">
        <v>10</v>
      </c>
      <c r="H147" s="197"/>
      <c r="I147" s="197"/>
      <c r="J147" s="961">
        <v>92</v>
      </c>
      <c r="K147" s="961">
        <f>SUM(H147:J147)</f>
        <v>92</v>
      </c>
      <c r="L147" s="1068"/>
      <c r="M147" s="127"/>
      <c r="N147" s="1069"/>
      <c r="O147" s="1069"/>
      <c r="P147" s="1069"/>
      <c r="Q147" s="1069"/>
      <c r="R147" s="1069"/>
      <c r="S147" s="1069"/>
      <c r="T147" s="1069"/>
      <c r="U147" s="1069"/>
      <c r="V147" s="1069"/>
      <c r="W147" s="1069"/>
      <c r="X147" s="1069"/>
      <c r="Y147" s="1069"/>
      <c r="Z147" s="1069"/>
      <c r="AA147" s="1069"/>
      <c r="AB147" s="177">
        <f t="shared" si="63"/>
        <v>0</v>
      </c>
      <c r="AC147" s="177">
        <f t="shared" si="63"/>
        <v>0</v>
      </c>
      <c r="AD147" s="177">
        <f t="shared" si="63"/>
        <v>92</v>
      </c>
      <c r="AE147" s="177">
        <f t="shared" si="58"/>
        <v>92</v>
      </c>
      <c r="AF147" s="195">
        <f t="shared" si="64"/>
        <v>1.426E-2</v>
      </c>
      <c r="AG147" s="195">
        <f t="shared" si="65"/>
        <v>5.1520000000000003E-3</v>
      </c>
      <c r="AH147" s="1084"/>
      <c r="AI147" s="1084"/>
      <c r="AJ147" s="1085"/>
      <c r="AK147" s="1086"/>
      <c r="AL147" s="1023">
        <v>62</v>
      </c>
      <c r="AM147" s="1023">
        <v>400</v>
      </c>
      <c r="AN147" s="979">
        <v>5.6000000000000001E-2</v>
      </c>
      <c r="AO147" s="795"/>
    </row>
    <row r="148" spans="1:41" s="935" customFormat="1" ht="21.6" customHeight="1">
      <c r="A148" s="713">
        <f t="shared" si="66"/>
        <v>3</v>
      </c>
      <c r="B148" s="1049" t="s">
        <v>245</v>
      </c>
      <c r="C148" s="1050" t="s">
        <v>246</v>
      </c>
      <c r="D148" s="1051" t="s">
        <v>41</v>
      </c>
      <c r="E148" s="960">
        <v>3</v>
      </c>
      <c r="F148" s="960">
        <v>65</v>
      </c>
      <c r="G148" s="960">
        <v>10</v>
      </c>
      <c r="H148" s="197"/>
      <c r="I148" s="197"/>
      <c r="J148" s="961">
        <v>21</v>
      </c>
      <c r="K148" s="961">
        <f>SUM(H148:J148)</f>
        <v>21</v>
      </c>
      <c r="L148" s="1068"/>
      <c r="M148" s="127"/>
      <c r="N148" s="1069"/>
      <c r="O148" s="1069"/>
      <c r="P148" s="1069"/>
      <c r="Q148" s="1069"/>
      <c r="R148" s="1069"/>
      <c r="S148" s="1069"/>
      <c r="T148" s="1069"/>
      <c r="U148" s="1069"/>
      <c r="V148" s="1069"/>
      <c r="W148" s="1069"/>
      <c r="X148" s="1069"/>
      <c r="Y148" s="1069"/>
      <c r="Z148" s="1069"/>
      <c r="AA148" s="1069"/>
      <c r="AB148" s="177">
        <f t="shared" si="63"/>
        <v>0</v>
      </c>
      <c r="AC148" s="177">
        <f t="shared" si="63"/>
        <v>0</v>
      </c>
      <c r="AD148" s="177">
        <f t="shared" si="63"/>
        <v>21</v>
      </c>
      <c r="AE148" s="177">
        <f t="shared" si="58"/>
        <v>21</v>
      </c>
      <c r="AF148" s="195">
        <f t="shared" si="64"/>
        <v>3.2550000000000001E-3</v>
      </c>
      <c r="AG148" s="195">
        <f t="shared" si="65"/>
        <v>1.176E-3</v>
      </c>
      <c r="AH148" s="1084"/>
      <c r="AI148" s="1084"/>
      <c r="AJ148" s="1085"/>
      <c r="AK148" s="1086"/>
      <c r="AL148" s="1023">
        <v>62</v>
      </c>
      <c r="AM148" s="1023">
        <v>400</v>
      </c>
      <c r="AN148" s="979">
        <v>5.6000000000000001E-2</v>
      </c>
      <c r="AO148" s="795"/>
    </row>
    <row r="149" spans="1:41" s="935" customFormat="1" ht="21.6" customHeight="1">
      <c r="A149" s="713">
        <f t="shared" si="66"/>
        <v>4</v>
      </c>
      <c r="B149" s="1049" t="s">
        <v>245</v>
      </c>
      <c r="C149" s="1050" t="s">
        <v>246</v>
      </c>
      <c r="D149" s="1051" t="s">
        <v>41</v>
      </c>
      <c r="E149" s="960" t="s">
        <v>244</v>
      </c>
      <c r="F149" s="960">
        <v>82</v>
      </c>
      <c r="G149" s="960">
        <v>8</v>
      </c>
      <c r="H149" s="197"/>
      <c r="I149" s="197"/>
      <c r="J149" s="961">
        <v>520</v>
      </c>
      <c r="K149" s="961">
        <f>SUM(H149:J149)</f>
        <v>520</v>
      </c>
      <c r="L149" s="1068"/>
      <c r="M149" s="127"/>
      <c r="N149" s="1069"/>
      <c r="O149" s="1069"/>
      <c r="P149" s="1069"/>
      <c r="Q149" s="1069"/>
      <c r="R149" s="1069"/>
      <c r="S149" s="1069"/>
      <c r="T149" s="1069"/>
      <c r="U149" s="1069"/>
      <c r="V149" s="1069"/>
      <c r="W149" s="1069"/>
      <c r="X149" s="1069"/>
      <c r="Y149" s="1069"/>
      <c r="Z149" s="1069"/>
      <c r="AA149" s="1069"/>
      <c r="AB149" s="177">
        <f t="shared" si="63"/>
        <v>0</v>
      </c>
      <c r="AC149" s="177">
        <f t="shared" si="63"/>
        <v>0</v>
      </c>
      <c r="AD149" s="177">
        <f t="shared" si="63"/>
        <v>520</v>
      </c>
      <c r="AE149" s="177">
        <f t="shared" si="58"/>
        <v>520</v>
      </c>
      <c r="AF149" s="195">
        <f t="shared" si="64"/>
        <v>8.0600000000000005E-2</v>
      </c>
      <c r="AG149" s="195">
        <f t="shared" si="65"/>
        <v>2.912E-2</v>
      </c>
      <c r="AH149" s="1084"/>
      <c r="AI149" s="1084"/>
      <c r="AJ149" s="1085"/>
      <c r="AK149" s="1086"/>
      <c r="AL149" s="1023">
        <v>62</v>
      </c>
      <c r="AM149" s="1023">
        <v>400</v>
      </c>
      <c r="AN149" s="979">
        <v>5.6000000000000001E-2</v>
      </c>
      <c r="AO149" s="795"/>
    </row>
    <row r="150" spans="1:41" s="936" customFormat="1" ht="21.6" customHeight="1">
      <c r="A150" s="1052"/>
      <c r="B150" s="1053"/>
      <c r="C150" s="1052" t="s">
        <v>53</v>
      </c>
      <c r="D150" s="964"/>
      <c r="E150" s="964"/>
      <c r="F150" s="964"/>
      <c r="G150" s="964"/>
      <c r="H150" s="992"/>
      <c r="I150" s="992"/>
      <c r="J150" s="965">
        <f>SUM(J146:J149)</f>
        <v>685</v>
      </c>
      <c r="K150" s="965">
        <f>H150+I150+J150</f>
        <v>685</v>
      </c>
      <c r="L150" s="1070"/>
      <c r="M150" s="1071"/>
      <c r="N150" s="1072"/>
      <c r="O150" s="1072"/>
      <c r="P150" s="1072"/>
      <c r="Q150" s="1072"/>
      <c r="R150" s="1072"/>
      <c r="S150" s="1072"/>
      <c r="T150" s="1072"/>
      <c r="U150" s="1072"/>
      <c r="V150" s="1072"/>
      <c r="W150" s="1072"/>
      <c r="X150" s="1072"/>
      <c r="Y150" s="1072"/>
      <c r="Z150" s="1072"/>
      <c r="AA150" s="1072"/>
      <c r="AB150" s="992">
        <f t="shared" si="63"/>
        <v>0</v>
      </c>
      <c r="AC150" s="992">
        <f t="shared" si="63"/>
        <v>0</v>
      </c>
      <c r="AD150" s="992">
        <f t="shared" si="63"/>
        <v>685</v>
      </c>
      <c r="AE150" s="992">
        <f t="shared" si="58"/>
        <v>685</v>
      </c>
      <c r="AF150" s="993">
        <f>SUM(AF146:AF149)</f>
        <v>0.10617500000000001</v>
      </c>
      <c r="AG150" s="993">
        <f>SUM(AG146:AG149)</f>
        <v>3.8359999999999998E-2</v>
      </c>
      <c r="AH150" s="1087"/>
      <c r="AI150" s="1087"/>
      <c r="AJ150" s="1088"/>
      <c r="AK150" s="1089"/>
      <c r="AL150" s="1027"/>
      <c r="AM150" s="1025"/>
      <c r="AN150" s="1090"/>
      <c r="AO150" s="1042"/>
    </row>
    <row r="151" spans="1:41" s="935" customFormat="1" ht="23.45" customHeight="1">
      <c r="A151" s="713">
        <f t="shared" si="66"/>
        <v>1</v>
      </c>
      <c r="B151" s="1049" t="s">
        <v>247</v>
      </c>
      <c r="C151" s="1050" t="s">
        <v>248</v>
      </c>
      <c r="D151" s="1051" t="s">
        <v>41</v>
      </c>
      <c r="E151" s="960" t="s">
        <v>132</v>
      </c>
      <c r="F151" s="960" t="s">
        <v>132</v>
      </c>
      <c r="G151" s="960" t="s">
        <v>132</v>
      </c>
      <c r="H151" s="197"/>
      <c r="I151" s="197"/>
      <c r="J151" s="961">
        <v>2</v>
      </c>
      <c r="K151" s="961">
        <f t="shared" ref="K151:K155" si="67">SUM(H151:J151)</f>
        <v>2</v>
      </c>
      <c r="L151" s="1068"/>
      <c r="M151" s="127"/>
      <c r="N151" s="1069"/>
      <c r="O151" s="1069"/>
      <c r="P151" s="1069"/>
      <c r="Q151" s="1069"/>
      <c r="R151" s="1069"/>
      <c r="S151" s="1069"/>
      <c r="T151" s="1069"/>
      <c r="U151" s="1069"/>
      <c r="V151" s="1069"/>
      <c r="W151" s="1069"/>
      <c r="X151" s="1069"/>
      <c r="Y151" s="1069"/>
      <c r="Z151" s="1069"/>
      <c r="AA151" s="1069"/>
      <c r="AB151" s="177">
        <f t="shared" si="63"/>
        <v>0</v>
      </c>
      <c r="AC151" s="177">
        <f t="shared" si="63"/>
        <v>0</v>
      </c>
      <c r="AD151" s="177">
        <f t="shared" si="63"/>
        <v>2</v>
      </c>
      <c r="AE151" s="177">
        <f t="shared" si="58"/>
        <v>2</v>
      </c>
      <c r="AF151" s="195">
        <v>1.6000000000000001E-3</v>
      </c>
      <c r="AG151" s="195">
        <f t="shared" si="65"/>
        <v>1.6000000000000001E-3</v>
      </c>
      <c r="AH151" s="1084"/>
      <c r="AI151" s="1084"/>
      <c r="AJ151" s="1085"/>
      <c r="AK151" s="1086"/>
      <c r="AL151" s="1023"/>
      <c r="AM151" s="1023"/>
      <c r="AN151" s="979">
        <v>0.8</v>
      </c>
      <c r="AO151" s="795"/>
    </row>
    <row r="152" spans="1:41" s="936" customFormat="1" ht="15" customHeight="1">
      <c r="A152" s="1052"/>
      <c r="B152" s="1053"/>
      <c r="C152" s="1052" t="s">
        <v>53</v>
      </c>
      <c r="D152" s="964"/>
      <c r="E152" s="964"/>
      <c r="F152" s="964"/>
      <c r="G152" s="964"/>
      <c r="H152" s="992"/>
      <c r="I152" s="992"/>
      <c r="J152" s="965">
        <f t="shared" ref="J152:J156" si="68">SUM(J151)</f>
        <v>2</v>
      </c>
      <c r="K152" s="965">
        <f>H152+I152+J152</f>
        <v>2</v>
      </c>
      <c r="L152" s="1070"/>
      <c r="M152" s="1071"/>
      <c r="N152" s="1072"/>
      <c r="O152" s="1072"/>
      <c r="P152" s="1072"/>
      <c r="Q152" s="1072"/>
      <c r="R152" s="1072"/>
      <c r="S152" s="1072"/>
      <c r="T152" s="1072"/>
      <c r="U152" s="1072"/>
      <c r="V152" s="1072"/>
      <c r="W152" s="1072"/>
      <c r="X152" s="1072"/>
      <c r="Y152" s="1072"/>
      <c r="Z152" s="1072"/>
      <c r="AA152" s="1072"/>
      <c r="AB152" s="992">
        <f t="shared" si="63"/>
        <v>0</v>
      </c>
      <c r="AC152" s="992">
        <f t="shared" si="63"/>
        <v>0</v>
      </c>
      <c r="AD152" s="992">
        <f t="shared" si="63"/>
        <v>2</v>
      </c>
      <c r="AE152" s="992">
        <f t="shared" si="58"/>
        <v>2</v>
      </c>
      <c r="AF152" s="993">
        <f t="shared" ref="AF152:AF156" si="69">SUM(AF151)</f>
        <v>1.6000000000000001E-3</v>
      </c>
      <c r="AG152" s="993">
        <f t="shared" ref="AG152:AG156" si="70">SUM(AG151)</f>
        <v>1.6000000000000001E-3</v>
      </c>
      <c r="AH152" s="1087"/>
      <c r="AI152" s="1087"/>
      <c r="AJ152" s="1088"/>
      <c r="AK152" s="1089"/>
      <c r="AL152" s="1027"/>
      <c r="AM152" s="1025"/>
      <c r="AN152" s="1090"/>
      <c r="AO152" s="1042"/>
    </row>
    <row r="153" spans="1:41" s="935" customFormat="1" ht="25.15" customHeight="1">
      <c r="A153" s="713">
        <f t="shared" si="66"/>
        <v>1</v>
      </c>
      <c r="B153" s="1049" t="s">
        <v>249</v>
      </c>
      <c r="C153" s="1050" t="s">
        <v>250</v>
      </c>
      <c r="D153" s="1051" t="s">
        <v>41</v>
      </c>
      <c r="E153" s="960" t="s">
        <v>132</v>
      </c>
      <c r="F153" s="960" t="s">
        <v>132</v>
      </c>
      <c r="G153" s="960" t="s">
        <v>132</v>
      </c>
      <c r="H153" s="197"/>
      <c r="I153" s="197"/>
      <c r="J153" s="961">
        <v>4</v>
      </c>
      <c r="K153" s="961">
        <f t="shared" si="67"/>
        <v>4</v>
      </c>
      <c r="L153" s="1068"/>
      <c r="M153" s="127"/>
      <c r="N153" s="1069"/>
      <c r="O153" s="1069"/>
      <c r="P153" s="1069"/>
      <c r="Q153" s="1069"/>
      <c r="R153" s="1069"/>
      <c r="S153" s="1069"/>
      <c r="T153" s="1069"/>
      <c r="U153" s="1069"/>
      <c r="V153" s="1069"/>
      <c r="W153" s="1069"/>
      <c r="X153" s="1069"/>
      <c r="Y153" s="1069"/>
      <c r="Z153" s="1069"/>
      <c r="AA153" s="1069"/>
      <c r="AB153" s="177">
        <f t="shared" si="63"/>
        <v>0</v>
      </c>
      <c r="AC153" s="177">
        <f t="shared" si="63"/>
        <v>0</v>
      </c>
      <c r="AD153" s="177">
        <f t="shared" si="63"/>
        <v>4</v>
      </c>
      <c r="AE153" s="177">
        <f t="shared" si="58"/>
        <v>4</v>
      </c>
      <c r="AF153" s="195">
        <v>3.2000000000000002E-3</v>
      </c>
      <c r="AG153" s="195">
        <f t="shared" si="65"/>
        <v>3.2000000000000002E-3</v>
      </c>
      <c r="AH153" s="1084"/>
      <c r="AI153" s="1084"/>
      <c r="AJ153" s="1085"/>
      <c r="AK153" s="1086"/>
      <c r="AL153" s="1023"/>
      <c r="AM153" s="1023"/>
      <c r="AN153" s="979">
        <v>0.8</v>
      </c>
      <c r="AO153" s="795"/>
    </row>
    <row r="154" spans="1:41" s="936" customFormat="1" ht="15" customHeight="1">
      <c r="A154" s="1052"/>
      <c r="B154" s="1053"/>
      <c r="C154" s="1052" t="s">
        <v>53</v>
      </c>
      <c r="D154" s="964"/>
      <c r="E154" s="964"/>
      <c r="F154" s="964"/>
      <c r="G154" s="964"/>
      <c r="H154" s="992"/>
      <c r="I154" s="992"/>
      <c r="J154" s="965">
        <f t="shared" si="68"/>
        <v>4</v>
      </c>
      <c r="K154" s="965">
        <f>H154+I154+J154</f>
        <v>4</v>
      </c>
      <c r="L154" s="1070"/>
      <c r="M154" s="1071"/>
      <c r="N154" s="1072"/>
      <c r="O154" s="1072"/>
      <c r="P154" s="1072"/>
      <c r="Q154" s="1072"/>
      <c r="R154" s="1072"/>
      <c r="S154" s="1072"/>
      <c r="T154" s="1072"/>
      <c r="U154" s="1072"/>
      <c r="V154" s="1072"/>
      <c r="W154" s="1072"/>
      <c r="X154" s="1072"/>
      <c r="Y154" s="1072"/>
      <c r="Z154" s="1072"/>
      <c r="AA154" s="1072"/>
      <c r="AB154" s="992">
        <f t="shared" si="63"/>
        <v>0</v>
      </c>
      <c r="AC154" s="992">
        <f t="shared" si="63"/>
        <v>0</v>
      </c>
      <c r="AD154" s="992">
        <f t="shared" si="63"/>
        <v>4</v>
      </c>
      <c r="AE154" s="992">
        <f t="shared" si="58"/>
        <v>4</v>
      </c>
      <c r="AF154" s="993">
        <f t="shared" si="69"/>
        <v>3.2000000000000002E-3</v>
      </c>
      <c r="AG154" s="993">
        <f t="shared" si="70"/>
        <v>3.2000000000000002E-3</v>
      </c>
      <c r="AH154" s="1087"/>
      <c r="AI154" s="1087"/>
      <c r="AJ154" s="1088"/>
      <c r="AK154" s="1089"/>
      <c r="AL154" s="1027"/>
      <c r="AM154" s="1025"/>
      <c r="AN154" s="1090"/>
      <c r="AO154" s="1042"/>
    </row>
    <row r="155" spans="1:41" s="935" customFormat="1" ht="15" customHeight="1">
      <c r="A155" s="713">
        <f>A152+1</f>
        <v>1</v>
      </c>
      <c r="B155" s="1049" t="s">
        <v>251</v>
      </c>
      <c r="C155" s="1050" t="s">
        <v>252</v>
      </c>
      <c r="D155" s="1051" t="s">
        <v>41</v>
      </c>
      <c r="E155" s="960">
        <v>2</v>
      </c>
      <c r="F155" s="960">
        <v>83</v>
      </c>
      <c r="G155" s="960">
        <v>10</v>
      </c>
      <c r="H155" s="197"/>
      <c r="I155" s="197"/>
      <c r="J155" s="961">
        <v>4</v>
      </c>
      <c r="K155" s="961">
        <f t="shared" si="67"/>
        <v>4</v>
      </c>
      <c r="L155" s="1068"/>
      <c r="M155" s="127"/>
      <c r="N155" s="1069"/>
      <c r="O155" s="1069"/>
      <c r="P155" s="1069"/>
      <c r="Q155" s="1069"/>
      <c r="R155" s="1069"/>
      <c r="S155" s="1069"/>
      <c r="T155" s="1069"/>
      <c r="U155" s="1069"/>
      <c r="V155" s="1069"/>
      <c r="W155" s="1069"/>
      <c r="X155" s="1069"/>
      <c r="Y155" s="1069"/>
      <c r="Z155" s="1069"/>
      <c r="AA155" s="1069"/>
      <c r="AB155" s="177">
        <f t="shared" ref="AB155:AD155" si="71">H155+L155+P155+T155+X155</f>
        <v>0</v>
      </c>
      <c r="AC155" s="177">
        <f t="shared" si="71"/>
        <v>0</v>
      </c>
      <c r="AD155" s="177">
        <f t="shared" si="71"/>
        <v>4</v>
      </c>
      <c r="AE155" s="177">
        <f t="shared" si="58"/>
        <v>4</v>
      </c>
      <c r="AF155" s="195">
        <v>1E-4</v>
      </c>
      <c r="AG155" s="195">
        <f>(AE155*AN155)/1000</f>
        <v>1.12E-4</v>
      </c>
      <c r="AH155" s="1084"/>
      <c r="AI155" s="1084"/>
      <c r="AJ155" s="1085"/>
      <c r="AK155" s="1086"/>
      <c r="AL155" s="1023"/>
      <c r="AM155" s="1023">
        <v>400</v>
      </c>
      <c r="AN155" s="979">
        <v>2.8000000000000001E-2</v>
      </c>
      <c r="AO155" s="795"/>
    </row>
    <row r="156" spans="1:41" s="936" customFormat="1" ht="15" customHeight="1">
      <c r="A156" s="1052"/>
      <c r="B156" s="1053"/>
      <c r="C156" s="1052" t="s">
        <v>53</v>
      </c>
      <c r="D156" s="964"/>
      <c r="E156" s="964"/>
      <c r="F156" s="964"/>
      <c r="G156" s="964"/>
      <c r="H156" s="992"/>
      <c r="I156" s="992"/>
      <c r="J156" s="992">
        <f t="shared" si="68"/>
        <v>4</v>
      </c>
      <c r="K156" s="992">
        <f>SUM(K155)</f>
        <v>4</v>
      </c>
      <c r="L156" s="1070"/>
      <c r="M156" s="1071"/>
      <c r="N156" s="1072"/>
      <c r="O156" s="1072"/>
      <c r="P156" s="1072"/>
      <c r="Q156" s="1072"/>
      <c r="R156" s="1072"/>
      <c r="S156" s="1072"/>
      <c r="T156" s="1072"/>
      <c r="U156" s="1072"/>
      <c r="V156" s="1072"/>
      <c r="W156" s="1072"/>
      <c r="X156" s="1072"/>
      <c r="Y156" s="1072"/>
      <c r="Z156" s="1072"/>
      <c r="AA156" s="1072"/>
      <c r="AB156" s="992">
        <f t="shared" ref="AB156:AD156" si="72">H156+L156+P156+T156+X156</f>
        <v>0</v>
      </c>
      <c r="AC156" s="992">
        <f t="shared" si="72"/>
        <v>0</v>
      </c>
      <c r="AD156" s="992">
        <f t="shared" si="72"/>
        <v>4</v>
      </c>
      <c r="AE156" s="992">
        <f t="shared" si="58"/>
        <v>4</v>
      </c>
      <c r="AF156" s="993">
        <f t="shared" si="69"/>
        <v>1E-4</v>
      </c>
      <c r="AG156" s="993">
        <f t="shared" si="70"/>
        <v>1.12E-4</v>
      </c>
      <c r="AH156" s="1087"/>
      <c r="AI156" s="1087"/>
      <c r="AJ156" s="1088"/>
      <c r="AK156" s="1089"/>
      <c r="AL156" s="1027"/>
      <c r="AM156" s="1025"/>
      <c r="AN156" s="1090"/>
      <c r="AO156" s="1042"/>
    </row>
    <row r="157" spans="1:41" s="935" customFormat="1" ht="15" customHeight="1">
      <c r="A157" s="713">
        <f>A154+1</f>
        <v>1</v>
      </c>
      <c r="B157" s="1049" t="s">
        <v>253</v>
      </c>
      <c r="C157" s="1050" t="s">
        <v>254</v>
      </c>
      <c r="D157" s="1213" t="s">
        <v>255</v>
      </c>
      <c r="E157" s="960" t="s">
        <v>162</v>
      </c>
      <c r="F157" s="960" t="s">
        <v>207</v>
      </c>
      <c r="G157" s="960" t="s">
        <v>161</v>
      </c>
      <c r="H157" s="197"/>
      <c r="I157" s="197"/>
      <c r="J157" s="1073">
        <v>194.74</v>
      </c>
      <c r="K157" s="1073">
        <f>SUM(H157:J157)</f>
        <v>194.74</v>
      </c>
      <c r="L157" s="1068"/>
      <c r="M157" s="127"/>
      <c r="N157" s="1069"/>
      <c r="O157" s="1069"/>
      <c r="P157" s="1069"/>
      <c r="Q157" s="1069"/>
      <c r="R157" s="1069"/>
      <c r="S157" s="1069"/>
      <c r="T157" s="1069"/>
      <c r="U157" s="1069"/>
      <c r="V157" s="1069"/>
      <c r="W157" s="1069"/>
      <c r="X157" s="1069"/>
      <c r="Y157" s="1069"/>
      <c r="Z157" s="1069"/>
      <c r="AA157" s="1069"/>
      <c r="AB157" s="177">
        <f t="shared" ref="AB157:AD161" si="73">H157+L157+P157+T157+X157</f>
        <v>0</v>
      </c>
      <c r="AC157" s="177">
        <f t="shared" si="73"/>
        <v>0</v>
      </c>
      <c r="AD157" s="218">
        <f t="shared" si="73"/>
        <v>194.74</v>
      </c>
      <c r="AE157" s="218">
        <f t="shared" si="58"/>
        <v>194.74</v>
      </c>
      <c r="AF157" s="195">
        <f>((AE157/AM157)*AL157)/1000</f>
        <v>0.19474</v>
      </c>
      <c r="AG157" s="195">
        <f>(AE157*AN157)/1000</f>
        <v>0.19474</v>
      </c>
      <c r="AH157" s="1084"/>
      <c r="AI157" s="1084"/>
      <c r="AJ157" s="1085"/>
      <c r="AK157" s="1086"/>
      <c r="AL157" s="1023">
        <v>1</v>
      </c>
      <c r="AM157" s="1023">
        <v>1</v>
      </c>
      <c r="AN157" s="979">
        <v>1</v>
      </c>
      <c r="AO157" s="795"/>
    </row>
    <row r="158" spans="1:41" s="937" customFormat="1" ht="15" customHeight="1">
      <c r="A158" s="1054"/>
      <c r="B158" s="1055"/>
      <c r="C158" s="1054" t="s">
        <v>53</v>
      </c>
      <c r="D158" s="1056"/>
      <c r="E158" s="1056"/>
      <c r="F158" s="1056"/>
      <c r="G158" s="1056"/>
      <c r="H158" s="1057"/>
      <c r="I158" s="1057"/>
      <c r="J158" s="1074">
        <f>SUM(J157)</f>
        <v>194.74</v>
      </c>
      <c r="K158" s="1074">
        <f>SUM(K157)</f>
        <v>194.74</v>
      </c>
      <c r="L158" s="1075"/>
      <c r="M158" s="1076"/>
      <c r="N158" s="1077"/>
      <c r="O158" s="1077"/>
      <c r="P158" s="1077"/>
      <c r="Q158" s="1077"/>
      <c r="R158" s="1077"/>
      <c r="S158" s="1077"/>
      <c r="T158" s="1077"/>
      <c r="U158" s="1077"/>
      <c r="V158" s="1077"/>
      <c r="W158" s="1077"/>
      <c r="X158" s="1077"/>
      <c r="Y158" s="1077"/>
      <c r="Z158" s="1077"/>
      <c r="AA158" s="1077"/>
      <c r="AB158" s="1057">
        <f t="shared" si="73"/>
        <v>0</v>
      </c>
      <c r="AC158" s="1057">
        <f t="shared" si="73"/>
        <v>0</v>
      </c>
      <c r="AD158" s="1074">
        <f t="shared" si="73"/>
        <v>194.74</v>
      </c>
      <c r="AE158" s="1074">
        <f t="shared" si="58"/>
        <v>194.74</v>
      </c>
      <c r="AF158" s="1078">
        <f>SUM(AF157)</f>
        <v>0.19474</v>
      </c>
      <c r="AG158" s="1091">
        <f>SUM(AG157)</f>
        <v>0.19474</v>
      </c>
      <c r="AH158" s="1092"/>
      <c r="AI158" s="1092"/>
      <c r="AJ158" s="1093"/>
      <c r="AK158" s="1094"/>
      <c r="AL158" s="1095"/>
      <c r="AM158" s="1096"/>
      <c r="AN158" s="1097"/>
      <c r="AO158" s="1104"/>
    </row>
    <row r="159" spans="1:41" s="935" customFormat="1" ht="15" customHeight="1">
      <c r="A159" s="1058">
        <v>1</v>
      </c>
      <c r="B159" s="1059" t="s">
        <v>256</v>
      </c>
      <c r="C159" s="1060" t="s">
        <v>257</v>
      </c>
      <c r="D159" s="1061" t="s">
        <v>41</v>
      </c>
      <c r="E159" s="1062" t="s">
        <v>258</v>
      </c>
      <c r="F159" s="1062">
        <v>83</v>
      </c>
      <c r="G159" s="1062" t="s">
        <v>164</v>
      </c>
      <c r="H159" s="197"/>
      <c r="I159" s="197"/>
      <c r="J159" s="177">
        <v>18</v>
      </c>
      <c r="K159" s="177">
        <f t="shared" ref="K159:K161" si="74">SUM(H159+I159+J159)</f>
        <v>18</v>
      </c>
      <c r="L159" s="1068"/>
      <c r="M159" s="127"/>
      <c r="N159" s="1069"/>
      <c r="O159" s="1069"/>
      <c r="P159" s="1069"/>
      <c r="Q159" s="1069"/>
      <c r="R159" s="1069"/>
      <c r="S159" s="1069"/>
      <c r="T159" s="1069"/>
      <c r="U159" s="1069"/>
      <c r="V159" s="1069"/>
      <c r="W159" s="1069"/>
      <c r="X159" s="1069"/>
      <c r="Y159" s="1069"/>
      <c r="Z159" s="1069"/>
      <c r="AA159" s="1069"/>
      <c r="AB159" s="985">
        <f t="shared" si="73"/>
        <v>0</v>
      </c>
      <c r="AC159" s="985">
        <f t="shared" si="73"/>
        <v>0</v>
      </c>
      <c r="AD159" s="985">
        <f t="shared" si="73"/>
        <v>18</v>
      </c>
      <c r="AE159" s="985">
        <f t="shared" si="58"/>
        <v>18</v>
      </c>
      <c r="AF159" s="195">
        <f>((AE159/AM159)*AL159)/1000</f>
        <v>0.46800000000000003</v>
      </c>
      <c r="AG159" s="195">
        <f>(AE159*AN159)/1000</f>
        <v>0.25109999999999999</v>
      </c>
      <c r="AH159" s="1098"/>
      <c r="AI159" s="1099"/>
      <c r="AJ159" s="1085"/>
      <c r="AK159" s="1086"/>
      <c r="AL159" s="1058">
        <v>52</v>
      </c>
      <c r="AM159" s="1058">
        <v>2</v>
      </c>
      <c r="AN159" s="1100">
        <v>13.95</v>
      </c>
      <c r="AO159" s="1105"/>
    </row>
    <row r="160" spans="1:41" s="935" customFormat="1" ht="15" customHeight="1">
      <c r="A160" s="1058">
        <v>2</v>
      </c>
      <c r="B160" s="1059" t="s">
        <v>256</v>
      </c>
      <c r="C160" s="1060" t="s">
        <v>257</v>
      </c>
      <c r="D160" s="1061" t="s">
        <v>41</v>
      </c>
      <c r="E160" s="1062" t="s">
        <v>259</v>
      </c>
      <c r="F160" s="1062">
        <v>84</v>
      </c>
      <c r="G160" s="1062" t="s">
        <v>164</v>
      </c>
      <c r="H160" s="197"/>
      <c r="I160" s="197"/>
      <c r="J160" s="177">
        <v>4</v>
      </c>
      <c r="K160" s="177">
        <f t="shared" si="74"/>
        <v>4</v>
      </c>
      <c r="L160" s="1068"/>
      <c r="M160" s="127"/>
      <c r="N160" s="1069"/>
      <c r="O160" s="1069"/>
      <c r="P160" s="1069"/>
      <c r="Q160" s="1069"/>
      <c r="R160" s="1069"/>
      <c r="S160" s="1069"/>
      <c r="T160" s="1069"/>
      <c r="U160" s="1069"/>
      <c r="V160" s="1069"/>
      <c r="W160" s="1069"/>
      <c r="X160" s="1069"/>
      <c r="Y160" s="1069"/>
      <c r="Z160" s="1069"/>
      <c r="AA160" s="1069"/>
      <c r="AB160" s="985">
        <f t="shared" si="73"/>
        <v>0</v>
      </c>
      <c r="AC160" s="985">
        <f t="shared" si="73"/>
        <v>0</v>
      </c>
      <c r="AD160" s="985">
        <f t="shared" si="73"/>
        <v>4</v>
      </c>
      <c r="AE160" s="985">
        <f t="shared" si="58"/>
        <v>4</v>
      </c>
      <c r="AF160" s="195">
        <f>((AE160/AM160)*AL160)/1000</f>
        <v>0.104</v>
      </c>
      <c r="AG160" s="195">
        <f>(AE160*AN160)/1000</f>
        <v>5.5799999999999995E-2</v>
      </c>
      <c r="AH160" s="1098"/>
      <c r="AI160" s="1099"/>
      <c r="AJ160" s="1085"/>
      <c r="AK160" s="1086"/>
      <c r="AL160" s="1058">
        <v>52</v>
      </c>
      <c r="AM160" s="1058">
        <v>2</v>
      </c>
      <c r="AN160" s="1100">
        <v>13.95</v>
      </c>
      <c r="AO160" s="1105"/>
    </row>
    <row r="161" spans="1:41" s="934" customFormat="1" ht="15" customHeight="1">
      <c r="A161" s="971"/>
      <c r="B161" s="972"/>
      <c r="C161" s="973" t="s">
        <v>69</v>
      </c>
      <c r="D161" s="974" t="s">
        <v>41</v>
      </c>
      <c r="E161" s="975"/>
      <c r="F161" s="975"/>
      <c r="G161" s="975"/>
      <c r="H161" s="698"/>
      <c r="I161" s="698"/>
      <c r="J161" s="698">
        <f>SUM(J159:J160)</f>
        <v>22</v>
      </c>
      <c r="K161" s="698">
        <f t="shared" si="74"/>
        <v>22</v>
      </c>
      <c r="L161" s="982"/>
      <c r="M161" s="983"/>
      <c r="N161" s="984"/>
      <c r="O161" s="984"/>
      <c r="P161" s="984"/>
      <c r="Q161" s="984"/>
      <c r="R161" s="984"/>
      <c r="S161" s="984"/>
      <c r="T161" s="984"/>
      <c r="U161" s="984"/>
      <c r="V161" s="984"/>
      <c r="W161" s="984"/>
      <c r="X161" s="984"/>
      <c r="Y161" s="984"/>
      <c r="Z161" s="984"/>
      <c r="AA161" s="984"/>
      <c r="AB161" s="994">
        <f t="shared" si="73"/>
        <v>0</v>
      </c>
      <c r="AC161" s="994">
        <f t="shared" si="73"/>
        <v>0</v>
      </c>
      <c r="AD161" s="995">
        <f t="shared" si="73"/>
        <v>22</v>
      </c>
      <c r="AE161" s="995">
        <f t="shared" si="58"/>
        <v>22</v>
      </c>
      <c r="AF161" s="996">
        <f>SUM(AF159:AF160)</f>
        <v>0.57200000000000006</v>
      </c>
      <c r="AG161" s="996">
        <f>SUM(AG159:AG160)</f>
        <v>0.30690000000000001</v>
      </c>
      <c r="AH161" s="971"/>
      <c r="AI161" s="971"/>
      <c r="AJ161" s="1034"/>
      <c r="AK161" s="1035"/>
      <c r="AL161" s="972"/>
      <c r="AM161" s="1036"/>
      <c r="AN161" s="1037"/>
      <c r="AO161" s="975"/>
    </row>
    <row r="162" spans="1:41" s="938" customFormat="1" ht="15" customHeight="1">
      <c r="A162" s="1063"/>
      <c r="B162" s="1064"/>
      <c r="C162" s="1065" t="s">
        <v>70</v>
      </c>
      <c r="D162" s="1064"/>
      <c r="E162" s="1064"/>
      <c r="F162" s="1064"/>
      <c r="G162" s="1064"/>
      <c r="H162" s="1066"/>
      <c r="I162" s="1066"/>
      <c r="J162" s="1066"/>
      <c r="K162" s="1066"/>
      <c r="L162" s="1066"/>
      <c r="M162" s="1066"/>
      <c r="N162" s="1066"/>
      <c r="O162" s="1066"/>
      <c r="P162" s="1066"/>
      <c r="Q162" s="1066"/>
      <c r="R162" s="1066"/>
      <c r="S162" s="1066"/>
      <c r="T162" s="1066"/>
      <c r="U162" s="1066"/>
      <c r="V162" s="1066"/>
      <c r="W162" s="1066"/>
      <c r="X162" s="1066"/>
      <c r="Y162" s="1066"/>
      <c r="Z162" s="1066"/>
      <c r="AA162" s="1066"/>
      <c r="AB162" s="1066"/>
      <c r="AC162" s="1066"/>
      <c r="AD162" s="1066"/>
      <c r="AE162" s="1066"/>
      <c r="AF162" s="1079">
        <f>SUM(AF11:AF161)/2</f>
        <v>35.829503550649349</v>
      </c>
      <c r="AG162" s="1079">
        <f>SUM(AG11:AG161)/2</f>
        <v>14.852738599999997</v>
      </c>
      <c r="AH162" s="1101"/>
      <c r="AI162" s="1102"/>
      <c r="AJ162" s="1103"/>
      <c r="AK162" s="1103"/>
      <c r="AL162" s="1064"/>
      <c r="AM162" s="1064"/>
      <c r="AN162" s="1064"/>
      <c r="AO162" s="1101"/>
    </row>
    <row r="165" spans="1:41">
      <c r="AE165" s="1080"/>
      <c r="AF165" s="1081"/>
      <c r="AG165" s="1081"/>
    </row>
    <row r="166" spans="1:41">
      <c r="AE166" s="1080"/>
      <c r="AF166" s="1081"/>
      <c r="AG166" s="1081"/>
    </row>
    <row r="167" spans="1:41">
      <c r="AE167" s="1080"/>
      <c r="AF167" s="1081"/>
      <c r="AG167" s="1081"/>
    </row>
    <row r="168" spans="1:41" s="939" customFormat="1">
      <c r="B168" s="1067"/>
      <c r="AE168" s="1082"/>
      <c r="AF168" s="1083"/>
      <c r="AG168" s="1083"/>
    </row>
    <row r="169" spans="1:41">
      <c r="AE169" s="1080"/>
      <c r="AF169" s="1081"/>
      <c r="AG169" s="1081"/>
    </row>
    <row r="170" spans="1:41">
      <c r="AE170" s="1080"/>
      <c r="AF170" s="1081"/>
      <c r="AG170" s="1081"/>
    </row>
    <row r="171" spans="1:41" s="939" customFormat="1">
      <c r="B171" s="1067"/>
      <c r="AE171" s="1082"/>
      <c r="AF171" s="1083"/>
      <c r="AG171" s="1083"/>
    </row>
    <row r="172" spans="1:41" s="939" customFormat="1">
      <c r="B172" s="1067"/>
      <c r="AE172" s="1082"/>
      <c r="AF172" s="1083"/>
      <c r="AG172" s="1083"/>
    </row>
    <row r="173" spans="1:41" s="939" customFormat="1">
      <c r="B173" s="1067"/>
      <c r="AE173" s="1082"/>
      <c r="AF173" s="1083"/>
      <c r="AG173" s="1083"/>
    </row>
    <row r="174" spans="1:41">
      <c r="AE174" s="1080"/>
      <c r="AF174" s="1081"/>
      <c r="AG174" s="1081"/>
    </row>
    <row r="175" spans="1:41">
      <c r="AE175" s="1080"/>
      <c r="AF175" s="1081"/>
      <c r="AG175" s="1081"/>
    </row>
    <row r="176" spans="1:41">
      <c r="AE176" s="1080"/>
      <c r="AF176" s="1081"/>
      <c r="AG176" s="1081"/>
    </row>
  </sheetData>
  <mergeCells count="28">
    <mergeCell ref="AL4:AL5"/>
    <mergeCell ref="AM4:AM5"/>
    <mergeCell ref="AN1:AN5"/>
    <mergeCell ref="AO1:AO5"/>
    <mergeCell ref="H1:K3"/>
    <mergeCell ref="L1:O3"/>
    <mergeCell ref="P1:S3"/>
    <mergeCell ref="T1:W3"/>
    <mergeCell ref="X1:AA3"/>
    <mergeCell ref="AB1:AG3"/>
    <mergeCell ref="AG4:AG5"/>
    <mergeCell ref="AH1:AH5"/>
    <mergeCell ref="AI1:AI5"/>
    <mergeCell ref="AJ4:AJ5"/>
    <mergeCell ref="AK4:AK5"/>
    <mergeCell ref="H4:K4"/>
    <mergeCell ref="G1:G5"/>
    <mergeCell ref="AF4:AF5"/>
    <mergeCell ref="A1:A5"/>
    <mergeCell ref="B1:B5"/>
    <mergeCell ref="D1:D5"/>
    <mergeCell ref="E1:E5"/>
    <mergeCell ref="F1:F5"/>
    <mergeCell ref="L4:O4"/>
    <mergeCell ref="P4:S4"/>
    <mergeCell ref="T4:W4"/>
    <mergeCell ref="X4:AA4"/>
    <mergeCell ref="AB4:AE4"/>
  </mergeCells>
  <pageMargins left="0.43307086614173229" right="0.43307086614173229" top="1.1417322834645669" bottom="0.62992125984251968" header="0.62992125984251968" footer="0.43307086614173229"/>
  <pageSetup paperSize="9" scale="61" firstPageNumber="48" pageOrder="overThenDown" orientation="landscape" useFirstPageNumber="1" r:id="rId1"/>
  <headerFooter>
    <oddFooter>&amp;L&amp;A&amp;CСписък 2 излишни ОБВВПИ към 01.01.2023 г.&amp;R&amp;P</oddFooter>
  </headerFooter>
  <rowBreaks count="1" manualBreakCount="1">
    <brk id="119" max="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2065187536243"/>
  </sheetPr>
  <dimension ref="A1:AK17"/>
  <sheetViews>
    <sheetView view="pageBreakPreview" zoomScale="70" zoomScaleNormal="100" workbookViewId="0">
      <pane xSplit="3" ySplit="3" topLeftCell="D4" activePane="bottomRight" state="frozen"/>
      <selection pane="topRight"/>
      <selection pane="bottomLeft"/>
      <selection pane="bottomRight" activeCell="C11" sqref="C11"/>
    </sheetView>
  </sheetViews>
  <sheetFormatPr defaultColWidth="9" defaultRowHeight="12.75"/>
  <cols>
    <col min="1" max="1" width="4.140625" style="878" customWidth="1"/>
    <col min="2" max="2" width="8.42578125" style="878" customWidth="1"/>
    <col min="3" max="3" width="28.140625" style="872" customWidth="1"/>
    <col min="4" max="4" width="4" style="879" customWidth="1"/>
    <col min="5" max="6" width="4" style="878" customWidth="1"/>
    <col min="7" max="7" width="4.42578125" style="879" customWidth="1"/>
    <col min="8" max="8" width="2.5703125" style="879" customWidth="1"/>
    <col min="9" max="9" width="2.7109375" style="879" customWidth="1"/>
    <col min="10" max="10" width="3.28515625" style="879" customWidth="1"/>
    <col min="11" max="11" width="3.7109375" style="879" customWidth="1"/>
    <col min="12" max="12" width="3.5703125" style="879" customWidth="1"/>
    <col min="13" max="13" width="4.28515625" style="879" customWidth="1"/>
    <col min="14" max="14" width="3.5703125" style="879" customWidth="1"/>
    <col min="15" max="15" width="3.140625" style="879" customWidth="1"/>
    <col min="16" max="16" width="4.5703125" style="879" customWidth="1"/>
    <col min="17" max="17" width="4.140625" style="879" customWidth="1"/>
    <col min="18" max="18" width="3.7109375" style="879" customWidth="1"/>
    <col min="19" max="19" width="3.28515625" style="879" customWidth="1"/>
    <col min="20" max="20" width="3.42578125" style="879" customWidth="1"/>
    <col min="21" max="21" width="5" style="879" customWidth="1"/>
    <col min="22" max="22" width="3.42578125" style="879" customWidth="1"/>
    <col min="23" max="23" width="5.42578125" style="879" customWidth="1"/>
    <col min="24" max="24" width="3.7109375" style="880" customWidth="1"/>
    <col min="25" max="25" width="5.28515625" style="880" customWidth="1"/>
    <col min="26" max="26" width="3.5703125" style="880" customWidth="1"/>
    <col min="27" max="27" width="5" style="880" customWidth="1"/>
    <col min="28" max="28" width="7" style="880" customWidth="1"/>
    <col min="29" max="29" width="6.7109375" style="880" customWidth="1"/>
    <col min="30" max="31" width="3.28515625" style="880" customWidth="1"/>
    <col min="32" max="32" width="3.42578125" style="880" customWidth="1"/>
    <col min="33" max="33" width="5.5703125" style="880" customWidth="1"/>
    <col min="34" max="34" width="6" style="880" customWidth="1"/>
    <col min="35" max="35" width="5" style="880" customWidth="1"/>
    <col min="36" max="36" width="6.5703125" style="880" customWidth="1"/>
    <col min="37" max="37" width="11.28515625" style="880" customWidth="1"/>
    <col min="38" max="131" width="8.85546875" style="880"/>
    <col min="132" max="132" width="4.140625" style="880" customWidth="1"/>
    <col min="133" max="133" width="8.42578125" style="880" customWidth="1"/>
    <col min="134" max="134" width="22.28515625" style="880" customWidth="1"/>
    <col min="135" max="137" width="4" style="880" customWidth="1"/>
    <col min="138" max="138" width="4.42578125" style="880" customWidth="1"/>
    <col min="139" max="139" width="2.5703125" style="880" customWidth="1"/>
    <col min="140" max="140" width="2.7109375" style="880" customWidth="1"/>
    <col min="141" max="141" width="3.28515625" style="880" customWidth="1"/>
    <col min="142" max="142" width="3.7109375" style="880" customWidth="1"/>
    <col min="143" max="144" width="2.42578125" style="880" customWidth="1"/>
    <col min="145" max="145" width="3.5703125" style="880" customWidth="1"/>
    <col min="146" max="146" width="3.140625" style="880" customWidth="1"/>
    <col min="147" max="147" width="2.42578125" style="880" customWidth="1"/>
    <col min="148" max="149" width="2.85546875" style="880" customWidth="1"/>
    <col min="150" max="150" width="3.28515625" style="880" customWidth="1"/>
    <col min="151" max="151" width="2.5703125" style="880" customWidth="1"/>
    <col min="152" max="152" width="5" style="880" customWidth="1"/>
    <col min="153" max="153" width="3.42578125" style="880" customWidth="1"/>
    <col min="154" max="154" width="4.7109375" style="880" customWidth="1"/>
    <col min="155" max="155" width="2.5703125" style="880" customWidth="1"/>
    <col min="156" max="156" width="5.28515625" style="880" customWidth="1"/>
    <col min="157" max="157" width="3.5703125" style="880" customWidth="1"/>
    <col min="158" max="158" width="5" style="880" customWidth="1"/>
    <col min="159" max="159" width="7" style="880" customWidth="1"/>
    <col min="160" max="160" width="6.7109375" style="880" customWidth="1"/>
    <col min="161" max="162" width="3.28515625" style="880" customWidth="1"/>
    <col min="163" max="163" width="3.42578125" style="880" customWidth="1"/>
    <col min="164" max="164" width="5.5703125" style="880" customWidth="1"/>
    <col min="165" max="165" width="6" style="880" customWidth="1"/>
    <col min="166" max="166" width="5" style="880" customWidth="1"/>
    <col min="167" max="167" width="6.5703125" style="880" customWidth="1"/>
    <col min="168" max="168" width="3.7109375" style="880" customWidth="1"/>
    <col min="169" max="387" width="8.85546875" style="880"/>
    <col min="388" max="388" width="4.140625" style="880" customWidth="1"/>
    <col min="389" max="389" width="8.42578125" style="880" customWidth="1"/>
    <col min="390" max="390" width="22.28515625" style="880" customWidth="1"/>
    <col min="391" max="393" width="4" style="880" customWidth="1"/>
    <col min="394" max="394" width="4.42578125" style="880" customWidth="1"/>
    <col min="395" max="395" width="2.5703125" style="880" customWidth="1"/>
    <col min="396" max="396" width="2.7109375" style="880" customWidth="1"/>
    <col min="397" max="397" width="3.28515625" style="880" customWidth="1"/>
    <col min="398" max="398" width="3.7109375" style="880" customWidth="1"/>
    <col min="399" max="400" width="2.42578125" style="880" customWidth="1"/>
    <col min="401" max="401" width="3.5703125" style="880" customWidth="1"/>
    <col min="402" max="402" width="3.140625" style="880" customWidth="1"/>
    <col min="403" max="403" width="2.42578125" style="880" customWidth="1"/>
    <col min="404" max="405" width="2.85546875" style="880" customWidth="1"/>
    <col min="406" max="406" width="3.28515625" style="880" customWidth="1"/>
    <col min="407" max="407" width="2.5703125" style="880" customWidth="1"/>
    <col min="408" max="408" width="5" style="880" customWidth="1"/>
    <col min="409" max="409" width="3.42578125" style="880" customWidth="1"/>
    <col min="410" max="410" width="4.7109375" style="880" customWidth="1"/>
    <col min="411" max="411" width="2.5703125" style="880" customWidth="1"/>
    <col min="412" max="412" width="5.28515625" style="880" customWidth="1"/>
    <col min="413" max="413" width="3.5703125" style="880" customWidth="1"/>
    <col min="414" max="414" width="5" style="880" customWidth="1"/>
    <col min="415" max="415" width="7" style="880" customWidth="1"/>
    <col min="416" max="416" width="6.7109375" style="880" customWidth="1"/>
    <col min="417" max="418" width="3.28515625" style="880" customWidth="1"/>
    <col min="419" max="419" width="3.42578125" style="880" customWidth="1"/>
    <col min="420" max="420" width="5.5703125" style="880" customWidth="1"/>
    <col min="421" max="421" width="6" style="880" customWidth="1"/>
    <col min="422" max="422" width="5" style="880" customWidth="1"/>
    <col min="423" max="423" width="6.5703125" style="880" customWidth="1"/>
    <col min="424" max="424" width="3.7109375" style="880" customWidth="1"/>
    <col min="425" max="643" width="8.85546875" style="880"/>
    <col min="644" max="644" width="4.140625" style="880" customWidth="1"/>
    <col min="645" max="645" width="8.42578125" style="880" customWidth="1"/>
    <col min="646" max="646" width="22.28515625" style="880" customWidth="1"/>
    <col min="647" max="649" width="4" style="880" customWidth="1"/>
    <col min="650" max="650" width="4.42578125" style="880" customWidth="1"/>
    <col min="651" max="651" width="2.5703125" style="880" customWidth="1"/>
    <col min="652" max="652" width="2.7109375" style="880" customWidth="1"/>
    <col min="653" max="653" width="3.28515625" style="880" customWidth="1"/>
    <col min="654" max="654" width="3.7109375" style="880" customWidth="1"/>
    <col min="655" max="656" width="2.42578125" style="880" customWidth="1"/>
    <col min="657" max="657" width="3.5703125" style="880" customWidth="1"/>
    <col min="658" max="658" width="3.140625" style="880" customWidth="1"/>
    <col min="659" max="659" width="2.42578125" style="880" customWidth="1"/>
    <col min="660" max="661" width="2.85546875" style="880" customWidth="1"/>
    <col min="662" max="662" width="3.28515625" style="880" customWidth="1"/>
    <col min="663" max="663" width="2.5703125" style="880" customWidth="1"/>
    <col min="664" max="664" width="5" style="880" customWidth="1"/>
    <col min="665" max="665" width="3.42578125" style="880" customWidth="1"/>
    <col min="666" max="666" width="4.7109375" style="880" customWidth="1"/>
    <col min="667" max="667" width="2.5703125" style="880" customWidth="1"/>
    <col min="668" max="668" width="5.28515625" style="880" customWidth="1"/>
    <col min="669" max="669" width="3.5703125" style="880" customWidth="1"/>
    <col min="670" max="670" width="5" style="880" customWidth="1"/>
    <col min="671" max="671" width="7" style="880" customWidth="1"/>
    <col min="672" max="672" width="6.7109375" style="880" customWidth="1"/>
    <col min="673" max="674" width="3.28515625" style="880" customWidth="1"/>
    <col min="675" max="675" width="3.42578125" style="880" customWidth="1"/>
    <col min="676" max="676" width="5.5703125" style="880" customWidth="1"/>
    <col min="677" max="677" width="6" style="880" customWidth="1"/>
    <col min="678" max="678" width="5" style="880" customWidth="1"/>
    <col min="679" max="679" width="6.5703125" style="880" customWidth="1"/>
    <col min="680" max="680" width="3.7109375" style="880" customWidth="1"/>
    <col min="681" max="899" width="8.85546875" style="880"/>
    <col min="900" max="900" width="4.140625" style="880" customWidth="1"/>
    <col min="901" max="901" width="8.42578125" style="880" customWidth="1"/>
    <col min="902" max="902" width="22.28515625" style="880" customWidth="1"/>
    <col min="903" max="905" width="4" style="880" customWidth="1"/>
    <col min="906" max="906" width="4.42578125" style="880" customWidth="1"/>
    <col min="907" max="907" width="2.5703125" style="880" customWidth="1"/>
    <col min="908" max="908" width="2.7109375" style="880" customWidth="1"/>
    <col min="909" max="909" width="3.28515625" style="880" customWidth="1"/>
    <col min="910" max="910" width="3.7109375" style="880" customWidth="1"/>
    <col min="911" max="912" width="2.42578125" style="880" customWidth="1"/>
    <col min="913" max="913" width="3.5703125" style="880" customWidth="1"/>
    <col min="914" max="914" width="3.140625" style="880" customWidth="1"/>
    <col min="915" max="915" width="2.42578125" style="880" customWidth="1"/>
    <col min="916" max="917" width="2.85546875" style="880" customWidth="1"/>
    <col min="918" max="918" width="3.28515625" style="880" customWidth="1"/>
    <col min="919" max="919" width="2.5703125" style="880" customWidth="1"/>
    <col min="920" max="920" width="5" style="880" customWidth="1"/>
    <col min="921" max="921" width="3.42578125" style="880" customWidth="1"/>
    <col min="922" max="922" width="4.7109375" style="880" customWidth="1"/>
    <col min="923" max="923" width="2.5703125" style="880" customWidth="1"/>
    <col min="924" max="924" width="5.28515625" style="880" customWidth="1"/>
    <col min="925" max="925" width="3.5703125" style="880" customWidth="1"/>
    <col min="926" max="926" width="5" style="880" customWidth="1"/>
    <col min="927" max="927" width="7" style="880" customWidth="1"/>
    <col min="928" max="928" width="6.7109375" style="880" customWidth="1"/>
    <col min="929" max="930" width="3.28515625" style="880" customWidth="1"/>
    <col min="931" max="931" width="3.42578125" style="880" customWidth="1"/>
    <col min="932" max="932" width="5.5703125" style="880" customWidth="1"/>
    <col min="933" max="933" width="6" style="880" customWidth="1"/>
    <col min="934" max="934" width="5" style="880" customWidth="1"/>
    <col min="935" max="935" width="6.5703125" style="880" customWidth="1"/>
    <col min="936" max="936" width="3.7109375" style="880" customWidth="1"/>
    <col min="937" max="1155" width="8.85546875" style="880"/>
    <col min="1156" max="1156" width="4.140625" style="880" customWidth="1"/>
    <col min="1157" max="1157" width="8.42578125" style="880" customWidth="1"/>
    <col min="1158" max="1158" width="22.28515625" style="880" customWidth="1"/>
    <col min="1159" max="1161" width="4" style="880" customWidth="1"/>
    <col min="1162" max="1162" width="4.42578125" style="880" customWidth="1"/>
    <col min="1163" max="1163" width="2.5703125" style="880" customWidth="1"/>
    <col min="1164" max="1164" width="2.7109375" style="880" customWidth="1"/>
    <col min="1165" max="1165" width="3.28515625" style="880" customWidth="1"/>
    <col min="1166" max="1166" width="3.7109375" style="880" customWidth="1"/>
    <col min="1167" max="1168" width="2.42578125" style="880" customWidth="1"/>
    <col min="1169" max="1169" width="3.5703125" style="880" customWidth="1"/>
    <col min="1170" max="1170" width="3.140625" style="880" customWidth="1"/>
    <col min="1171" max="1171" width="2.42578125" style="880" customWidth="1"/>
    <col min="1172" max="1173" width="2.85546875" style="880" customWidth="1"/>
    <col min="1174" max="1174" width="3.28515625" style="880" customWidth="1"/>
    <col min="1175" max="1175" width="2.5703125" style="880" customWidth="1"/>
    <col min="1176" max="1176" width="5" style="880" customWidth="1"/>
    <col min="1177" max="1177" width="3.42578125" style="880" customWidth="1"/>
    <col min="1178" max="1178" width="4.7109375" style="880" customWidth="1"/>
    <col min="1179" max="1179" width="2.5703125" style="880" customWidth="1"/>
    <col min="1180" max="1180" width="5.28515625" style="880" customWidth="1"/>
    <col min="1181" max="1181" width="3.5703125" style="880" customWidth="1"/>
    <col min="1182" max="1182" width="5" style="880" customWidth="1"/>
    <col min="1183" max="1183" width="7" style="880" customWidth="1"/>
    <col min="1184" max="1184" width="6.7109375" style="880" customWidth="1"/>
    <col min="1185" max="1186" width="3.28515625" style="880" customWidth="1"/>
    <col min="1187" max="1187" width="3.42578125" style="880" customWidth="1"/>
    <col min="1188" max="1188" width="5.5703125" style="880" customWidth="1"/>
    <col min="1189" max="1189" width="6" style="880" customWidth="1"/>
    <col min="1190" max="1190" width="5" style="880" customWidth="1"/>
    <col min="1191" max="1191" width="6.5703125" style="880" customWidth="1"/>
    <col min="1192" max="1192" width="3.7109375" style="880" customWidth="1"/>
    <col min="1193" max="1411" width="8.85546875" style="880"/>
    <col min="1412" max="1412" width="4.140625" style="880" customWidth="1"/>
    <col min="1413" max="1413" width="8.42578125" style="880" customWidth="1"/>
    <col min="1414" max="1414" width="22.28515625" style="880" customWidth="1"/>
    <col min="1415" max="1417" width="4" style="880" customWidth="1"/>
    <col min="1418" max="1418" width="4.42578125" style="880" customWidth="1"/>
    <col min="1419" max="1419" width="2.5703125" style="880" customWidth="1"/>
    <col min="1420" max="1420" width="2.7109375" style="880" customWidth="1"/>
    <col min="1421" max="1421" width="3.28515625" style="880" customWidth="1"/>
    <col min="1422" max="1422" width="3.7109375" style="880" customWidth="1"/>
    <col min="1423" max="1424" width="2.42578125" style="880" customWidth="1"/>
    <col min="1425" max="1425" width="3.5703125" style="880" customWidth="1"/>
    <col min="1426" max="1426" width="3.140625" style="880" customWidth="1"/>
    <col min="1427" max="1427" width="2.42578125" style="880" customWidth="1"/>
    <col min="1428" max="1429" width="2.85546875" style="880" customWidth="1"/>
    <col min="1430" max="1430" width="3.28515625" style="880" customWidth="1"/>
    <col min="1431" max="1431" width="2.5703125" style="880" customWidth="1"/>
    <col min="1432" max="1432" width="5" style="880" customWidth="1"/>
    <col min="1433" max="1433" width="3.42578125" style="880" customWidth="1"/>
    <col min="1434" max="1434" width="4.7109375" style="880" customWidth="1"/>
    <col min="1435" max="1435" width="2.5703125" style="880" customWidth="1"/>
    <col min="1436" max="1436" width="5.28515625" style="880" customWidth="1"/>
    <col min="1437" max="1437" width="3.5703125" style="880" customWidth="1"/>
    <col min="1438" max="1438" width="5" style="880" customWidth="1"/>
    <col min="1439" max="1439" width="7" style="880" customWidth="1"/>
    <col min="1440" max="1440" width="6.7109375" style="880" customWidth="1"/>
    <col min="1441" max="1442" width="3.28515625" style="880" customWidth="1"/>
    <col min="1443" max="1443" width="3.42578125" style="880" customWidth="1"/>
    <col min="1444" max="1444" width="5.5703125" style="880" customWidth="1"/>
    <col min="1445" max="1445" width="6" style="880" customWidth="1"/>
    <col min="1446" max="1446" width="5" style="880" customWidth="1"/>
    <col min="1447" max="1447" width="6.5703125" style="880" customWidth="1"/>
    <col min="1448" max="1448" width="3.7109375" style="880" customWidth="1"/>
    <col min="1449" max="1667" width="8.85546875" style="880"/>
    <col min="1668" max="1668" width="4.140625" style="880" customWidth="1"/>
    <col min="1669" max="1669" width="8.42578125" style="880" customWidth="1"/>
    <col min="1670" max="1670" width="22.28515625" style="880" customWidth="1"/>
    <col min="1671" max="1673" width="4" style="880" customWidth="1"/>
    <col min="1674" max="1674" width="4.42578125" style="880" customWidth="1"/>
    <col min="1675" max="1675" width="2.5703125" style="880" customWidth="1"/>
    <col min="1676" max="1676" width="2.7109375" style="880" customWidth="1"/>
    <col min="1677" max="1677" width="3.28515625" style="880" customWidth="1"/>
    <col min="1678" max="1678" width="3.7109375" style="880" customWidth="1"/>
    <col min="1679" max="1680" width="2.42578125" style="880" customWidth="1"/>
    <col min="1681" max="1681" width="3.5703125" style="880" customWidth="1"/>
    <col min="1682" max="1682" width="3.140625" style="880" customWidth="1"/>
    <col min="1683" max="1683" width="2.42578125" style="880" customWidth="1"/>
    <col min="1684" max="1685" width="2.85546875" style="880" customWidth="1"/>
    <col min="1686" max="1686" width="3.28515625" style="880" customWidth="1"/>
    <col min="1687" max="1687" width="2.5703125" style="880" customWidth="1"/>
    <col min="1688" max="1688" width="5" style="880" customWidth="1"/>
    <col min="1689" max="1689" width="3.42578125" style="880" customWidth="1"/>
    <col min="1690" max="1690" width="4.7109375" style="880" customWidth="1"/>
    <col min="1691" max="1691" width="2.5703125" style="880" customWidth="1"/>
    <col min="1692" max="1692" width="5.28515625" style="880" customWidth="1"/>
    <col min="1693" max="1693" width="3.5703125" style="880" customWidth="1"/>
    <col min="1694" max="1694" width="5" style="880" customWidth="1"/>
    <col min="1695" max="1695" width="7" style="880" customWidth="1"/>
    <col min="1696" max="1696" width="6.7109375" style="880" customWidth="1"/>
    <col min="1697" max="1698" width="3.28515625" style="880" customWidth="1"/>
    <col min="1699" max="1699" width="3.42578125" style="880" customWidth="1"/>
    <col min="1700" max="1700" width="5.5703125" style="880" customWidth="1"/>
    <col min="1701" max="1701" width="6" style="880" customWidth="1"/>
    <col min="1702" max="1702" width="5" style="880" customWidth="1"/>
    <col min="1703" max="1703" width="6.5703125" style="880" customWidth="1"/>
    <col min="1704" max="1704" width="3.7109375" style="880" customWidth="1"/>
    <col min="1705" max="1923" width="8.85546875" style="880"/>
    <col min="1924" max="1924" width="4.140625" style="880" customWidth="1"/>
    <col min="1925" max="1925" width="8.42578125" style="880" customWidth="1"/>
    <col min="1926" max="1926" width="22.28515625" style="880" customWidth="1"/>
    <col min="1927" max="1929" width="4" style="880" customWidth="1"/>
    <col min="1930" max="1930" width="4.42578125" style="880" customWidth="1"/>
    <col min="1931" max="1931" width="2.5703125" style="880" customWidth="1"/>
    <col min="1932" max="1932" width="2.7109375" style="880" customWidth="1"/>
    <col min="1933" max="1933" width="3.28515625" style="880" customWidth="1"/>
    <col min="1934" max="1934" width="3.7109375" style="880" customWidth="1"/>
    <col min="1935" max="1936" width="2.42578125" style="880" customWidth="1"/>
    <col min="1937" max="1937" width="3.5703125" style="880" customWidth="1"/>
    <col min="1938" max="1938" width="3.140625" style="880" customWidth="1"/>
    <col min="1939" max="1939" width="2.42578125" style="880" customWidth="1"/>
    <col min="1940" max="1941" width="2.85546875" style="880" customWidth="1"/>
    <col min="1942" max="1942" width="3.28515625" style="880" customWidth="1"/>
    <col min="1943" max="1943" width="2.5703125" style="880" customWidth="1"/>
    <col min="1944" max="1944" width="5" style="880" customWidth="1"/>
    <col min="1945" max="1945" width="3.42578125" style="880" customWidth="1"/>
    <col min="1946" max="1946" width="4.7109375" style="880" customWidth="1"/>
    <col min="1947" max="1947" width="2.5703125" style="880" customWidth="1"/>
    <col min="1948" max="1948" width="5.28515625" style="880" customWidth="1"/>
    <col min="1949" max="1949" width="3.5703125" style="880" customWidth="1"/>
    <col min="1950" max="1950" width="5" style="880" customWidth="1"/>
    <col min="1951" max="1951" width="7" style="880" customWidth="1"/>
    <col min="1952" max="1952" width="6.7109375" style="880" customWidth="1"/>
    <col min="1953" max="1954" width="3.28515625" style="880" customWidth="1"/>
    <col min="1955" max="1955" width="3.42578125" style="880" customWidth="1"/>
    <col min="1956" max="1956" width="5.5703125" style="880" customWidth="1"/>
    <col min="1957" max="1957" width="6" style="880" customWidth="1"/>
    <col min="1958" max="1958" width="5" style="880" customWidth="1"/>
    <col min="1959" max="1959" width="6.5703125" style="880" customWidth="1"/>
    <col min="1960" max="1960" width="3.7109375" style="880" customWidth="1"/>
    <col min="1961" max="2179" width="8.85546875" style="880"/>
    <col min="2180" max="2180" width="4.140625" style="880" customWidth="1"/>
    <col min="2181" max="2181" width="8.42578125" style="880" customWidth="1"/>
    <col min="2182" max="2182" width="22.28515625" style="880" customWidth="1"/>
    <col min="2183" max="2185" width="4" style="880" customWidth="1"/>
    <col min="2186" max="2186" width="4.42578125" style="880" customWidth="1"/>
    <col min="2187" max="2187" width="2.5703125" style="880" customWidth="1"/>
    <col min="2188" max="2188" width="2.7109375" style="880" customWidth="1"/>
    <col min="2189" max="2189" width="3.28515625" style="880" customWidth="1"/>
    <col min="2190" max="2190" width="3.7109375" style="880" customWidth="1"/>
    <col min="2191" max="2192" width="2.42578125" style="880" customWidth="1"/>
    <col min="2193" max="2193" width="3.5703125" style="880" customWidth="1"/>
    <col min="2194" max="2194" width="3.140625" style="880" customWidth="1"/>
    <col min="2195" max="2195" width="2.42578125" style="880" customWidth="1"/>
    <col min="2196" max="2197" width="2.85546875" style="880" customWidth="1"/>
    <col min="2198" max="2198" width="3.28515625" style="880" customWidth="1"/>
    <col min="2199" max="2199" width="2.5703125" style="880" customWidth="1"/>
    <col min="2200" max="2200" width="5" style="880" customWidth="1"/>
    <col min="2201" max="2201" width="3.42578125" style="880" customWidth="1"/>
    <col min="2202" max="2202" width="4.7109375" style="880" customWidth="1"/>
    <col min="2203" max="2203" width="2.5703125" style="880" customWidth="1"/>
    <col min="2204" max="2204" width="5.28515625" style="880" customWidth="1"/>
    <col min="2205" max="2205" width="3.5703125" style="880" customWidth="1"/>
    <col min="2206" max="2206" width="5" style="880" customWidth="1"/>
    <col min="2207" max="2207" width="7" style="880" customWidth="1"/>
    <col min="2208" max="2208" width="6.7109375" style="880" customWidth="1"/>
    <col min="2209" max="2210" width="3.28515625" style="880" customWidth="1"/>
    <col min="2211" max="2211" width="3.42578125" style="880" customWidth="1"/>
    <col min="2212" max="2212" width="5.5703125" style="880" customWidth="1"/>
    <col min="2213" max="2213" width="6" style="880" customWidth="1"/>
    <col min="2214" max="2214" width="5" style="880" customWidth="1"/>
    <col min="2215" max="2215" width="6.5703125" style="880" customWidth="1"/>
    <col min="2216" max="2216" width="3.7109375" style="880" customWidth="1"/>
    <col min="2217" max="2435" width="8.85546875" style="880"/>
    <col min="2436" max="2436" width="4.140625" style="880" customWidth="1"/>
    <col min="2437" max="2437" width="8.42578125" style="880" customWidth="1"/>
    <col min="2438" max="2438" width="22.28515625" style="880" customWidth="1"/>
    <col min="2439" max="2441" width="4" style="880" customWidth="1"/>
    <col min="2442" max="2442" width="4.42578125" style="880" customWidth="1"/>
    <col min="2443" max="2443" width="2.5703125" style="880" customWidth="1"/>
    <col min="2444" max="2444" width="2.7109375" style="880" customWidth="1"/>
    <col min="2445" max="2445" width="3.28515625" style="880" customWidth="1"/>
    <col min="2446" max="2446" width="3.7109375" style="880" customWidth="1"/>
    <col min="2447" max="2448" width="2.42578125" style="880" customWidth="1"/>
    <col min="2449" max="2449" width="3.5703125" style="880" customWidth="1"/>
    <col min="2450" max="2450" width="3.140625" style="880" customWidth="1"/>
    <col min="2451" max="2451" width="2.42578125" style="880" customWidth="1"/>
    <col min="2452" max="2453" width="2.85546875" style="880" customWidth="1"/>
    <col min="2454" max="2454" width="3.28515625" style="880" customWidth="1"/>
    <col min="2455" max="2455" width="2.5703125" style="880" customWidth="1"/>
    <col min="2456" max="2456" width="5" style="880" customWidth="1"/>
    <col min="2457" max="2457" width="3.42578125" style="880" customWidth="1"/>
    <col min="2458" max="2458" width="4.7109375" style="880" customWidth="1"/>
    <col min="2459" max="2459" width="2.5703125" style="880" customWidth="1"/>
    <col min="2460" max="2460" width="5.28515625" style="880" customWidth="1"/>
    <col min="2461" max="2461" width="3.5703125" style="880" customWidth="1"/>
    <col min="2462" max="2462" width="5" style="880" customWidth="1"/>
    <col min="2463" max="2463" width="7" style="880" customWidth="1"/>
    <col min="2464" max="2464" width="6.7109375" style="880" customWidth="1"/>
    <col min="2465" max="2466" width="3.28515625" style="880" customWidth="1"/>
    <col min="2467" max="2467" width="3.42578125" style="880" customWidth="1"/>
    <col min="2468" max="2468" width="5.5703125" style="880" customWidth="1"/>
    <col min="2469" max="2469" width="6" style="880" customWidth="1"/>
    <col min="2470" max="2470" width="5" style="880" customWidth="1"/>
    <col min="2471" max="2471" width="6.5703125" style="880" customWidth="1"/>
    <col min="2472" max="2472" width="3.7109375" style="880" customWidth="1"/>
    <col min="2473" max="2691" width="8.85546875" style="880"/>
    <col min="2692" max="2692" width="4.140625" style="880" customWidth="1"/>
    <col min="2693" max="2693" width="8.42578125" style="880" customWidth="1"/>
    <col min="2694" max="2694" width="22.28515625" style="880" customWidth="1"/>
    <col min="2695" max="2697" width="4" style="880" customWidth="1"/>
    <col min="2698" max="2698" width="4.42578125" style="880" customWidth="1"/>
    <col min="2699" max="2699" width="2.5703125" style="880" customWidth="1"/>
    <col min="2700" max="2700" width="2.7109375" style="880" customWidth="1"/>
    <col min="2701" max="2701" width="3.28515625" style="880" customWidth="1"/>
    <col min="2702" max="2702" width="3.7109375" style="880" customWidth="1"/>
    <col min="2703" max="2704" width="2.42578125" style="880" customWidth="1"/>
    <col min="2705" max="2705" width="3.5703125" style="880" customWidth="1"/>
    <col min="2706" max="2706" width="3.140625" style="880" customWidth="1"/>
    <col min="2707" max="2707" width="2.42578125" style="880" customWidth="1"/>
    <col min="2708" max="2709" width="2.85546875" style="880" customWidth="1"/>
    <col min="2710" max="2710" width="3.28515625" style="880" customWidth="1"/>
    <col min="2711" max="2711" width="2.5703125" style="880" customWidth="1"/>
    <col min="2712" max="2712" width="5" style="880" customWidth="1"/>
    <col min="2713" max="2713" width="3.42578125" style="880" customWidth="1"/>
    <col min="2714" max="2714" width="4.7109375" style="880" customWidth="1"/>
    <col min="2715" max="2715" width="2.5703125" style="880" customWidth="1"/>
    <col min="2716" max="2716" width="5.28515625" style="880" customWidth="1"/>
    <col min="2717" max="2717" width="3.5703125" style="880" customWidth="1"/>
    <col min="2718" max="2718" width="5" style="880" customWidth="1"/>
    <col min="2719" max="2719" width="7" style="880" customWidth="1"/>
    <col min="2720" max="2720" width="6.7109375" style="880" customWidth="1"/>
    <col min="2721" max="2722" width="3.28515625" style="880" customWidth="1"/>
    <col min="2723" max="2723" width="3.42578125" style="880" customWidth="1"/>
    <col min="2724" max="2724" width="5.5703125" style="880" customWidth="1"/>
    <col min="2725" max="2725" width="6" style="880" customWidth="1"/>
    <col min="2726" max="2726" width="5" style="880" customWidth="1"/>
    <col min="2727" max="2727" width="6.5703125" style="880" customWidth="1"/>
    <col min="2728" max="2728" width="3.7109375" style="880" customWidth="1"/>
    <col min="2729" max="2947" width="8.85546875" style="880"/>
    <col min="2948" max="2948" width="4.140625" style="880" customWidth="1"/>
    <col min="2949" max="2949" width="8.42578125" style="880" customWidth="1"/>
    <col min="2950" max="2950" width="22.28515625" style="880" customWidth="1"/>
    <col min="2951" max="2953" width="4" style="880" customWidth="1"/>
    <col min="2954" max="2954" width="4.42578125" style="880" customWidth="1"/>
    <col min="2955" max="2955" width="2.5703125" style="880" customWidth="1"/>
    <col min="2956" max="2956" width="2.7109375" style="880" customWidth="1"/>
    <col min="2957" max="2957" width="3.28515625" style="880" customWidth="1"/>
    <col min="2958" max="2958" width="3.7109375" style="880" customWidth="1"/>
    <col min="2959" max="2960" width="2.42578125" style="880" customWidth="1"/>
    <col min="2961" max="2961" width="3.5703125" style="880" customWidth="1"/>
    <col min="2962" max="2962" width="3.140625" style="880" customWidth="1"/>
    <col min="2963" max="2963" width="2.42578125" style="880" customWidth="1"/>
    <col min="2964" max="2965" width="2.85546875" style="880" customWidth="1"/>
    <col min="2966" max="2966" width="3.28515625" style="880" customWidth="1"/>
    <col min="2967" max="2967" width="2.5703125" style="880" customWidth="1"/>
    <col min="2968" max="2968" width="5" style="880" customWidth="1"/>
    <col min="2969" max="2969" width="3.42578125" style="880" customWidth="1"/>
    <col min="2970" max="2970" width="4.7109375" style="880" customWidth="1"/>
    <col min="2971" max="2971" width="2.5703125" style="880" customWidth="1"/>
    <col min="2972" max="2972" width="5.28515625" style="880" customWidth="1"/>
    <col min="2973" max="2973" width="3.5703125" style="880" customWidth="1"/>
    <col min="2974" max="2974" width="5" style="880" customWidth="1"/>
    <col min="2975" max="2975" width="7" style="880" customWidth="1"/>
    <col min="2976" max="2976" width="6.7109375" style="880" customWidth="1"/>
    <col min="2977" max="2978" width="3.28515625" style="880" customWidth="1"/>
    <col min="2979" max="2979" width="3.42578125" style="880" customWidth="1"/>
    <col min="2980" max="2980" width="5.5703125" style="880" customWidth="1"/>
    <col min="2981" max="2981" width="6" style="880" customWidth="1"/>
    <col min="2982" max="2982" width="5" style="880" customWidth="1"/>
    <col min="2983" max="2983" width="6.5703125" style="880" customWidth="1"/>
    <col min="2984" max="2984" width="3.7109375" style="880" customWidth="1"/>
    <col min="2985" max="3203" width="8.85546875" style="880"/>
    <col min="3204" max="3204" width="4.140625" style="880" customWidth="1"/>
    <col min="3205" max="3205" width="8.42578125" style="880" customWidth="1"/>
    <col min="3206" max="3206" width="22.28515625" style="880" customWidth="1"/>
    <col min="3207" max="3209" width="4" style="880" customWidth="1"/>
    <col min="3210" max="3210" width="4.42578125" style="880" customWidth="1"/>
    <col min="3211" max="3211" width="2.5703125" style="880" customWidth="1"/>
    <col min="3212" max="3212" width="2.7109375" style="880" customWidth="1"/>
    <col min="3213" max="3213" width="3.28515625" style="880" customWidth="1"/>
    <col min="3214" max="3214" width="3.7109375" style="880" customWidth="1"/>
    <col min="3215" max="3216" width="2.42578125" style="880" customWidth="1"/>
    <col min="3217" max="3217" width="3.5703125" style="880" customWidth="1"/>
    <col min="3218" max="3218" width="3.140625" style="880" customWidth="1"/>
    <col min="3219" max="3219" width="2.42578125" style="880" customWidth="1"/>
    <col min="3220" max="3221" width="2.85546875" style="880" customWidth="1"/>
    <col min="3222" max="3222" width="3.28515625" style="880" customWidth="1"/>
    <col min="3223" max="3223" width="2.5703125" style="880" customWidth="1"/>
    <col min="3224" max="3224" width="5" style="880" customWidth="1"/>
    <col min="3225" max="3225" width="3.42578125" style="880" customWidth="1"/>
    <col min="3226" max="3226" width="4.7109375" style="880" customWidth="1"/>
    <col min="3227" max="3227" width="2.5703125" style="880" customWidth="1"/>
    <col min="3228" max="3228" width="5.28515625" style="880" customWidth="1"/>
    <col min="3229" max="3229" width="3.5703125" style="880" customWidth="1"/>
    <col min="3230" max="3230" width="5" style="880" customWidth="1"/>
    <col min="3231" max="3231" width="7" style="880" customWidth="1"/>
    <col min="3232" max="3232" width="6.7109375" style="880" customWidth="1"/>
    <col min="3233" max="3234" width="3.28515625" style="880" customWidth="1"/>
    <col min="3235" max="3235" width="3.42578125" style="880" customWidth="1"/>
    <col min="3236" max="3236" width="5.5703125" style="880" customWidth="1"/>
    <col min="3237" max="3237" width="6" style="880" customWidth="1"/>
    <col min="3238" max="3238" width="5" style="880" customWidth="1"/>
    <col min="3239" max="3239" width="6.5703125" style="880" customWidth="1"/>
    <col min="3240" max="3240" width="3.7109375" style="880" customWidth="1"/>
    <col min="3241" max="3459" width="8.85546875" style="880"/>
    <col min="3460" max="3460" width="4.140625" style="880" customWidth="1"/>
    <col min="3461" max="3461" width="8.42578125" style="880" customWidth="1"/>
    <col min="3462" max="3462" width="22.28515625" style="880" customWidth="1"/>
    <col min="3463" max="3465" width="4" style="880" customWidth="1"/>
    <col min="3466" max="3466" width="4.42578125" style="880" customWidth="1"/>
    <col min="3467" max="3467" width="2.5703125" style="880" customWidth="1"/>
    <col min="3468" max="3468" width="2.7109375" style="880" customWidth="1"/>
    <col min="3469" max="3469" width="3.28515625" style="880" customWidth="1"/>
    <col min="3470" max="3470" width="3.7109375" style="880" customWidth="1"/>
    <col min="3471" max="3472" width="2.42578125" style="880" customWidth="1"/>
    <col min="3473" max="3473" width="3.5703125" style="880" customWidth="1"/>
    <col min="3474" max="3474" width="3.140625" style="880" customWidth="1"/>
    <col min="3475" max="3475" width="2.42578125" style="880" customWidth="1"/>
    <col min="3476" max="3477" width="2.85546875" style="880" customWidth="1"/>
    <col min="3478" max="3478" width="3.28515625" style="880" customWidth="1"/>
    <col min="3479" max="3479" width="2.5703125" style="880" customWidth="1"/>
    <col min="3480" max="3480" width="5" style="880" customWidth="1"/>
    <col min="3481" max="3481" width="3.42578125" style="880" customWidth="1"/>
    <col min="3482" max="3482" width="4.7109375" style="880" customWidth="1"/>
    <col min="3483" max="3483" width="2.5703125" style="880" customWidth="1"/>
    <col min="3484" max="3484" width="5.28515625" style="880" customWidth="1"/>
    <col min="3485" max="3485" width="3.5703125" style="880" customWidth="1"/>
    <col min="3486" max="3486" width="5" style="880" customWidth="1"/>
    <col min="3487" max="3487" width="7" style="880" customWidth="1"/>
    <col min="3488" max="3488" width="6.7109375" style="880" customWidth="1"/>
    <col min="3489" max="3490" width="3.28515625" style="880" customWidth="1"/>
    <col min="3491" max="3491" width="3.42578125" style="880" customWidth="1"/>
    <col min="3492" max="3492" width="5.5703125" style="880" customWidth="1"/>
    <col min="3493" max="3493" width="6" style="880" customWidth="1"/>
    <col min="3494" max="3494" width="5" style="880" customWidth="1"/>
    <col min="3495" max="3495" width="6.5703125" style="880" customWidth="1"/>
    <col min="3496" max="3496" width="3.7109375" style="880" customWidth="1"/>
    <col min="3497" max="3715" width="8.85546875" style="880"/>
    <col min="3716" max="3716" width="4.140625" style="880" customWidth="1"/>
    <col min="3717" max="3717" width="8.42578125" style="880" customWidth="1"/>
    <col min="3718" max="3718" width="22.28515625" style="880" customWidth="1"/>
    <col min="3719" max="3721" width="4" style="880" customWidth="1"/>
    <col min="3722" max="3722" width="4.42578125" style="880" customWidth="1"/>
    <col min="3723" max="3723" width="2.5703125" style="880" customWidth="1"/>
    <col min="3724" max="3724" width="2.7109375" style="880" customWidth="1"/>
    <col min="3725" max="3725" width="3.28515625" style="880" customWidth="1"/>
    <col min="3726" max="3726" width="3.7109375" style="880" customWidth="1"/>
    <col min="3727" max="3728" width="2.42578125" style="880" customWidth="1"/>
    <col min="3729" max="3729" width="3.5703125" style="880" customWidth="1"/>
    <col min="3730" max="3730" width="3.140625" style="880" customWidth="1"/>
    <col min="3731" max="3731" width="2.42578125" style="880" customWidth="1"/>
    <col min="3732" max="3733" width="2.85546875" style="880" customWidth="1"/>
    <col min="3734" max="3734" width="3.28515625" style="880" customWidth="1"/>
    <col min="3735" max="3735" width="2.5703125" style="880" customWidth="1"/>
    <col min="3736" max="3736" width="5" style="880" customWidth="1"/>
    <col min="3737" max="3737" width="3.42578125" style="880" customWidth="1"/>
    <col min="3738" max="3738" width="4.7109375" style="880" customWidth="1"/>
    <col min="3739" max="3739" width="2.5703125" style="880" customWidth="1"/>
    <col min="3740" max="3740" width="5.28515625" style="880" customWidth="1"/>
    <col min="3741" max="3741" width="3.5703125" style="880" customWidth="1"/>
    <col min="3742" max="3742" width="5" style="880" customWidth="1"/>
    <col min="3743" max="3743" width="7" style="880" customWidth="1"/>
    <col min="3744" max="3744" width="6.7109375" style="880" customWidth="1"/>
    <col min="3745" max="3746" width="3.28515625" style="880" customWidth="1"/>
    <col min="3747" max="3747" width="3.42578125" style="880" customWidth="1"/>
    <col min="3748" max="3748" width="5.5703125" style="880" customWidth="1"/>
    <col min="3749" max="3749" width="6" style="880" customWidth="1"/>
    <col min="3750" max="3750" width="5" style="880" customWidth="1"/>
    <col min="3751" max="3751" width="6.5703125" style="880" customWidth="1"/>
    <col min="3752" max="3752" width="3.7109375" style="880" customWidth="1"/>
    <col min="3753" max="3971" width="8.85546875" style="880"/>
    <col min="3972" max="3972" width="4.140625" style="880" customWidth="1"/>
    <col min="3973" max="3973" width="8.42578125" style="880" customWidth="1"/>
    <col min="3974" max="3974" width="22.28515625" style="880" customWidth="1"/>
    <col min="3975" max="3977" width="4" style="880" customWidth="1"/>
    <col min="3978" max="3978" width="4.42578125" style="880" customWidth="1"/>
    <col min="3979" max="3979" width="2.5703125" style="880" customWidth="1"/>
    <col min="3980" max="3980" width="2.7109375" style="880" customWidth="1"/>
    <col min="3981" max="3981" width="3.28515625" style="880" customWidth="1"/>
    <col min="3982" max="3982" width="3.7109375" style="880" customWidth="1"/>
    <col min="3983" max="3984" width="2.42578125" style="880" customWidth="1"/>
    <col min="3985" max="3985" width="3.5703125" style="880" customWidth="1"/>
    <col min="3986" max="3986" width="3.140625" style="880" customWidth="1"/>
    <col min="3987" max="3987" width="2.42578125" style="880" customWidth="1"/>
    <col min="3988" max="3989" width="2.85546875" style="880" customWidth="1"/>
    <col min="3990" max="3990" width="3.28515625" style="880" customWidth="1"/>
    <col min="3991" max="3991" width="2.5703125" style="880" customWidth="1"/>
    <col min="3992" max="3992" width="5" style="880" customWidth="1"/>
    <col min="3993" max="3993" width="3.42578125" style="880" customWidth="1"/>
    <col min="3994" max="3994" width="4.7109375" style="880" customWidth="1"/>
    <col min="3995" max="3995" width="2.5703125" style="880" customWidth="1"/>
    <col min="3996" max="3996" width="5.28515625" style="880" customWidth="1"/>
    <col min="3997" max="3997" width="3.5703125" style="880" customWidth="1"/>
    <col min="3998" max="3998" width="5" style="880" customWidth="1"/>
    <col min="3999" max="3999" width="7" style="880" customWidth="1"/>
    <col min="4000" max="4000" width="6.7109375" style="880" customWidth="1"/>
    <col min="4001" max="4002" width="3.28515625" style="880" customWidth="1"/>
    <col min="4003" max="4003" width="3.42578125" style="880" customWidth="1"/>
    <col min="4004" max="4004" width="5.5703125" style="880" customWidth="1"/>
    <col min="4005" max="4005" width="6" style="880" customWidth="1"/>
    <col min="4006" max="4006" width="5" style="880" customWidth="1"/>
    <col min="4007" max="4007" width="6.5703125" style="880" customWidth="1"/>
    <col min="4008" max="4008" width="3.7109375" style="880" customWidth="1"/>
    <col min="4009" max="4227" width="8.85546875" style="880"/>
    <col min="4228" max="4228" width="4.140625" style="880" customWidth="1"/>
    <col min="4229" max="4229" width="8.42578125" style="880" customWidth="1"/>
    <col min="4230" max="4230" width="22.28515625" style="880" customWidth="1"/>
    <col min="4231" max="4233" width="4" style="880" customWidth="1"/>
    <col min="4234" max="4234" width="4.42578125" style="880" customWidth="1"/>
    <col min="4235" max="4235" width="2.5703125" style="880" customWidth="1"/>
    <col min="4236" max="4236" width="2.7109375" style="880" customWidth="1"/>
    <col min="4237" max="4237" width="3.28515625" style="880" customWidth="1"/>
    <col min="4238" max="4238" width="3.7109375" style="880" customWidth="1"/>
    <col min="4239" max="4240" width="2.42578125" style="880" customWidth="1"/>
    <col min="4241" max="4241" width="3.5703125" style="880" customWidth="1"/>
    <col min="4242" max="4242" width="3.140625" style="880" customWidth="1"/>
    <col min="4243" max="4243" width="2.42578125" style="880" customWidth="1"/>
    <col min="4244" max="4245" width="2.85546875" style="880" customWidth="1"/>
    <col min="4246" max="4246" width="3.28515625" style="880" customWidth="1"/>
    <col min="4247" max="4247" width="2.5703125" style="880" customWidth="1"/>
    <col min="4248" max="4248" width="5" style="880" customWidth="1"/>
    <col min="4249" max="4249" width="3.42578125" style="880" customWidth="1"/>
    <col min="4250" max="4250" width="4.7109375" style="880" customWidth="1"/>
    <col min="4251" max="4251" width="2.5703125" style="880" customWidth="1"/>
    <col min="4252" max="4252" width="5.28515625" style="880" customWidth="1"/>
    <col min="4253" max="4253" width="3.5703125" style="880" customWidth="1"/>
    <col min="4254" max="4254" width="5" style="880" customWidth="1"/>
    <col min="4255" max="4255" width="7" style="880" customWidth="1"/>
    <col min="4256" max="4256" width="6.7109375" style="880" customWidth="1"/>
    <col min="4257" max="4258" width="3.28515625" style="880" customWidth="1"/>
    <col min="4259" max="4259" width="3.42578125" style="880" customWidth="1"/>
    <col min="4260" max="4260" width="5.5703125" style="880" customWidth="1"/>
    <col min="4261" max="4261" width="6" style="880" customWidth="1"/>
    <col min="4262" max="4262" width="5" style="880" customWidth="1"/>
    <col min="4263" max="4263" width="6.5703125" style="880" customWidth="1"/>
    <col min="4264" max="4264" width="3.7109375" style="880" customWidth="1"/>
    <col min="4265" max="4483" width="8.85546875" style="880"/>
    <col min="4484" max="4484" width="4.140625" style="880" customWidth="1"/>
    <col min="4485" max="4485" width="8.42578125" style="880" customWidth="1"/>
    <col min="4486" max="4486" width="22.28515625" style="880" customWidth="1"/>
    <col min="4487" max="4489" width="4" style="880" customWidth="1"/>
    <col min="4490" max="4490" width="4.42578125" style="880" customWidth="1"/>
    <col min="4491" max="4491" width="2.5703125" style="880" customWidth="1"/>
    <col min="4492" max="4492" width="2.7109375" style="880" customWidth="1"/>
    <col min="4493" max="4493" width="3.28515625" style="880" customWidth="1"/>
    <col min="4494" max="4494" width="3.7109375" style="880" customWidth="1"/>
    <col min="4495" max="4496" width="2.42578125" style="880" customWidth="1"/>
    <col min="4497" max="4497" width="3.5703125" style="880" customWidth="1"/>
    <col min="4498" max="4498" width="3.140625" style="880" customWidth="1"/>
    <col min="4499" max="4499" width="2.42578125" style="880" customWidth="1"/>
    <col min="4500" max="4501" width="2.85546875" style="880" customWidth="1"/>
    <col min="4502" max="4502" width="3.28515625" style="880" customWidth="1"/>
    <col min="4503" max="4503" width="2.5703125" style="880" customWidth="1"/>
    <col min="4504" max="4504" width="5" style="880" customWidth="1"/>
    <col min="4505" max="4505" width="3.42578125" style="880" customWidth="1"/>
    <col min="4506" max="4506" width="4.7109375" style="880" customWidth="1"/>
    <col min="4507" max="4507" width="2.5703125" style="880" customWidth="1"/>
    <col min="4508" max="4508" width="5.28515625" style="880" customWidth="1"/>
    <col min="4509" max="4509" width="3.5703125" style="880" customWidth="1"/>
    <col min="4510" max="4510" width="5" style="880" customWidth="1"/>
    <col min="4511" max="4511" width="7" style="880" customWidth="1"/>
    <col min="4512" max="4512" width="6.7109375" style="880" customWidth="1"/>
    <col min="4513" max="4514" width="3.28515625" style="880" customWidth="1"/>
    <col min="4515" max="4515" width="3.42578125" style="880" customWidth="1"/>
    <col min="4516" max="4516" width="5.5703125" style="880" customWidth="1"/>
    <col min="4517" max="4517" width="6" style="880" customWidth="1"/>
    <col min="4518" max="4518" width="5" style="880" customWidth="1"/>
    <col min="4519" max="4519" width="6.5703125" style="880" customWidth="1"/>
    <col min="4520" max="4520" width="3.7109375" style="880" customWidth="1"/>
    <col min="4521" max="4739" width="8.85546875" style="880"/>
    <col min="4740" max="4740" width="4.140625" style="880" customWidth="1"/>
    <col min="4741" max="4741" width="8.42578125" style="880" customWidth="1"/>
    <col min="4742" max="4742" width="22.28515625" style="880" customWidth="1"/>
    <col min="4743" max="4745" width="4" style="880" customWidth="1"/>
    <col min="4746" max="4746" width="4.42578125" style="880" customWidth="1"/>
    <col min="4747" max="4747" width="2.5703125" style="880" customWidth="1"/>
    <col min="4748" max="4748" width="2.7109375" style="880" customWidth="1"/>
    <col min="4749" max="4749" width="3.28515625" style="880" customWidth="1"/>
    <col min="4750" max="4750" width="3.7109375" style="880" customWidth="1"/>
    <col min="4751" max="4752" width="2.42578125" style="880" customWidth="1"/>
    <col min="4753" max="4753" width="3.5703125" style="880" customWidth="1"/>
    <col min="4754" max="4754" width="3.140625" style="880" customWidth="1"/>
    <col min="4755" max="4755" width="2.42578125" style="880" customWidth="1"/>
    <col min="4756" max="4757" width="2.85546875" style="880" customWidth="1"/>
    <col min="4758" max="4758" width="3.28515625" style="880" customWidth="1"/>
    <col min="4759" max="4759" width="2.5703125" style="880" customWidth="1"/>
    <col min="4760" max="4760" width="5" style="880" customWidth="1"/>
    <col min="4761" max="4761" width="3.42578125" style="880" customWidth="1"/>
    <col min="4762" max="4762" width="4.7109375" style="880" customWidth="1"/>
    <col min="4763" max="4763" width="2.5703125" style="880" customWidth="1"/>
    <col min="4764" max="4764" width="5.28515625" style="880" customWidth="1"/>
    <col min="4765" max="4765" width="3.5703125" style="880" customWidth="1"/>
    <col min="4766" max="4766" width="5" style="880" customWidth="1"/>
    <col min="4767" max="4767" width="7" style="880" customWidth="1"/>
    <col min="4768" max="4768" width="6.7109375" style="880" customWidth="1"/>
    <col min="4769" max="4770" width="3.28515625" style="880" customWidth="1"/>
    <col min="4771" max="4771" width="3.42578125" style="880" customWidth="1"/>
    <col min="4772" max="4772" width="5.5703125" style="880" customWidth="1"/>
    <col min="4773" max="4773" width="6" style="880" customWidth="1"/>
    <col min="4774" max="4774" width="5" style="880" customWidth="1"/>
    <col min="4775" max="4775" width="6.5703125" style="880" customWidth="1"/>
    <col min="4776" max="4776" width="3.7109375" style="880" customWidth="1"/>
    <col min="4777" max="4995" width="8.85546875" style="880"/>
    <col min="4996" max="4996" width="4.140625" style="880" customWidth="1"/>
    <col min="4997" max="4997" width="8.42578125" style="880" customWidth="1"/>
    <col min="4998" max="4998" width="22.28515625" style="880" customWidth="1"/>
    <col min="4999" max="5001" width="4" style="880" customWidth="1"/>
    <col min="5002" max="5002" width="4.42578125" style="880" customWidth="1"/>
    <col min="5003" max="5003" width="2.5703125" style="880" customWidth="1"/>
    <col min="5004" max="5004" width="2.7109375" style="880" customWidth="1"/>
    <col min="5005" max="5005" width="3.28515625" style="880" customWidth="1"/>
    <col min="5006" max="5006" width="3.7109375" style="880" customWidth="1"/>
    <col min="5007" max="5008" width="2.42578125" style="880" customWidth="1"/>
    <col min="5009" max="5009" width="3.5703125" style="880" customWidth="1"/>
    <col min="5010" max="5010" width="3.140625" style="880" customWidth="1"/>
    <col min="5011" max="5011" width="2.42578125" style="880" customWidth="1"/>
    <col min="5012" max="5013" width="2.85546875" style="880" customWidth="1"/>
    <col min="5014" max="5014" width="3.28515625" style="880" customWidth="1"/>
    <col min="5015" max="5015" width="2.5703125" style="880" customWidth="1"/>
    <col min="5016" max="5016" width="5" style="880" customWidth="1"/>
    <col min="5017" max="5017" width="3.42578125" style="880" customWidth="1"/>
    <col min="5018" max="5018" width="4.7109375" style="880" customWidth="1"/>
    <col min="5019" max="5019" width="2.5703125" style="880" customWidth="1"/>
    <col min="5020" max="5020" width="5.28515625" style="880" customWidth="1"/>
    <col min="5021" max="5021" width="3.5703125" style="880" customWidth="1"/>
    <col min="5022" max="5022" width="5" style="880" customWidth="1"/>
    <col min="5023" max="5023" width="7" style="880" customWidth="1"/>
    <col min="5024" max="5024" width="6.7109375" style="880" customWidth="1"/>
    <col min="5025" max="5026" width="3.28515625" style="880" customWidth="1"/>
    <col min="5027" max="5027" width="3.42578125" style="880" customWidth="1"/>
    <col min="5028" max="5028" width="5.5703125" style="880" customWidth="1"/>
    <col min="5029" max="5029" width="6" style="880" customWidth="1"/>
    <col min="5030" max="5030" width="5" style="880" customWidth="1"/>
    <col min="5031" max="5031" width="6.5703125" style="880" customWidth="1"/>
    <col min="5032" max="5032" width="3.7109375" style="880" customWidth="1"/>
    <col min="5033" max="5251" width="8.85546875" style="880"/>
    <col min="5252" max="5252" width="4.140625" style="880" customWidth="1"/>
    <col min="5253" max="5253" width="8.42578125" style="880" customWidth="1"/>
    <col min="5254" max="5254" width="22.28515625" style="880" customWidth="1"/>
    <col min="5255" max="5257" width="4" style="880" customWidth="1"/>
    <col min="5258" max="5258" width="4.42578125" style="880" customWidth="1"/>
    <col min="5259" max="5259" width="2.5703125" style="880" customWidth="1"/>
    <col min="5260" max="5260" width="2.7109375" style="880" customWidth="1"/>
    <col min="5261" max="5261" width="3.28515625" style="880" customWidth="1"/>
    <col min="5262" max="5262" width="3.7109375" style="880" customWidth="1"/>
    <col min="5263" max="5264" width="2.42578125" style="880" customWidth="1"/>
    <col min="5265" max="5265" width="3.5703125" style="880" customWidth="1"/>
    <col min="5266" max="5266" width="3.140625" style="880" customWidth="1"/>
    <col min="5267" max="5267" width="2.42578125" style="880" customWidth="1"/>
    <col min="5268" max="5269" width="2.85546875" style="880" customWidth="1"/>
    <col min="5270" max="5270" width="3.28515625" style="880" customWidth="1"/>
    <col min="5271" max="5271" width="2.5703125" style="880" customWidth="1"/>
    <col min="5272" max="5272" width="5" style="880" customWidth="1"/>
    <col min="5273" max="5273" width="3.42578125" style="880" customWidth="1"/>
    <col min="5274" max="5274" width="4.7109375" style="880" customWidth="1"/>
    <col min="5275" max="5275" width="2.5703125" style="880" customWidth="1"/>
    <col min="5276" max="5276" width="5.28515625" style="880" customWidth="1"/>
    <col min="5277" max="5277" width="3.5703125" style="880" customWidth="1"/>
    <col min="5278" max="5278" width="5" style="880" customWidth="1"/>
    <col min="5279" max="5279" width="7" style="880" customWidth="1"/>
    <col min="5280" max="5280" width="6.7109375" style="880" customWidth="1"/>
    <col min="5281" max="5282" width="3.28515625" style="880" customWidth="1"/>
    <col min="5283" max="5283" width="3.42578125" style="880" customWidth="1"/>
    <col min="5284" max="5284" width="5.5703125" style="880" customWidth="1"/>
    <col min="5285" max="5285" width="6" style="880" customWidth="1"/>
    <col min="5286" max="5286" width="5" style="880" customWidth="1"/>
    <col min="5287" max="5287" width="6.5703125" style="880" customWidth="1"/>
    <col min="5288" max="5288" width="3.7109375" style="880" customWidth="1"/>
    <col min="5289" max="5507" width="8.85546875" style="880"/>
    <col min="5508" max="5508" width="4.140625" style="880" customWidth="1"/>
    <col min="5509" max="5509" width="8.42578125" style="880" customWidth="1"/>
    <col min="5510" max="5510" width="22.28515625" style="880" customWidth="1"/>
    <col min="5511" max="5513" width="4" style="880" customWidth="1"/>
    <col min="5514" max="5514" width="4.42578125" style="880" customWidth="1"/>
    <col min="5515" max="5515" width="2.5703125" style="880" customWidth="1"/>
    <col min="5516" max="5516" width="2.7109375" style="880" customWidth="1"/>
    <col min="5517" max="5517" width="3.28515625" style="880" customWidth="1"/>
    <col min="5518" max="5518" width="3.7109375" style="880" customWidth="1"/>
    <col min="5519" max="5520" width="2.42578125" style="880" customWidth="1"/>
    <col min="5521" max="5521" width="3.5703125" style="880" customWidth="1"/>
    <col min="5522" max="5522" width="3.140625" style="880" customWidth="1"/>
    <col min="5523" max="5523" width="2.42578125" style="880" customWidth="1"/>
    <col min="5524" max="5525" width="2.85546875" style="880" customWidth="1"/>
    <col min="5526" max="5526" width="3.28515625" style="880" customWidth="1"/>
    <col min="5527" max="5527" width="2.5703125" style="880" customWidth="1"/>
    <col min="5528" max="5528" width="5" style="880" customWidth="1"/>
    <col min="5529" max="5529" width="3.42578125" style="880" customWidth="1"/>
    <col min="5530" max="5530" width="4.7109375" style="880" customWidth="1"/>
    <col min="5531" max="5531" width="2.5703125" style="880" customWidth="1"/>
    <col min="5532" max="5532" width="5.28515625" style="880" customWidth="1"/>
    <col min="5533" max="5533" width="3.5703125" style="880" customWidth="1"/>
    <col min="5534" max="5534" width="5" style="880" customWidth="1"/>
    <col min="5535" max="5535" width="7" style="880" customWidth="1"/>
    <col min="5536" max="5536" width="6.7109375" style="880" customWidth="1"/>
    <col min="5537" max="5538" width="3.28515625" style="880" customWidth="1"/>
    <col min="5539" max="5539" width="3.42578125" style="880" customWidth="1"/>
    <col min="5540" max="5540" width="5.5703125" style="880" customWidth="1"/>
    <col min="5541" max="5541" width="6" style="880" customWidth="1"/>
    <col min="5542" max="5542" width="5" style="880" customWidth="1"/>
    <col min="5543" max="5543" width="6.5703125" style="880" customWidth="1"/>
    <col min="5544" max="5544" width="3.7109375" style="880" customWidth="1"/>
    <col min="5545" max="5763" width="8.85546875" style="880"/>
    <col min="5764" max="5764" width="4.140625" style="880" customWidth="1"/>
    <col min="5765" max="5765" width="8.42578125" style="880" customWidth="1"/>
    <col min="5766" max="5766" width="22.28515625" style="880" customWidth="1"/>
    <col min="5767" max="5769" width="4" style="880" customWidth="1"/>
    <col min="5770" max="5770" width="4.42578125" style="880" customWidth="1"/>
    <col min="5771" max="5771" width="2.5703125" style="880" customWidth="1"/>
    <col min="5772" max="5772" width="2.7109375" style="880" customWidth="1"/>
    <col min="5773" max="5773" width="3.28515625" style="880" customWidth="1"/>
    <col min="5774" max="5774" width="3.7109375" style="880" customWidth="1"/>
    <col min="5775" max="5776" width="2.42578125" style="880" customWidth="1"/>
    <col min="5777" max="5777" width="3.5703125" style="880" customWidth="1"/>
    <col min="5778" max="5778" width="3.140625" style="880" customWidth="1"/>
    <col min="5779" max="5779" width="2.42578125" style="880" customWidth="1"/>
    <col min="5780" max="5781" width="2.85546875" style="880" customWidth="1"/>
    <col min="5782" max="5782" width="3.28515625" style="880" customWidth="1"/>
    <col min="5783" max="5783" width="2.5703125" style="880" customWidth="1"/>
    <col min="5784" max="5784" width="5" style="880" customWidth="1"/>
    <col min="5785" max="5785" width="3.42578125" style="880" customWidth="1"/>
    <col min="5786" max="5786" width="4.7109375" style="880" customWidth="1"/>
    <col min="5787" max="5787" width="2.5703125" style="880" customWidth="1"/>
    <col min="5788" max="5788" width="5.28515625" style="880" customWidth="1"/>
    <col min="5789" max="5789" width="3.5703125" style="880" customWidth="1"/>
    <col min="5790" max="5790" width="5" style="880" customWidth="1"/>
    <col min="5791" max="5791" width="7" style="880" customWidth="1"/>
    <col min="5792" max="5792" width="6.7109375" style="880" customWidth="1"/>
    <col min="5793" max="5794" width="3.28515625" style="880" customWidth="1"/>
    <col min="5795" max="5795" width="3.42578125" style="880" customWidth="1"/>
    <col min="5796" max="5796" width="5.5703125" style="880" customWidth="1"/>
    <col min="5797" max="5797" width="6" style="880" customWidth="1"/>
    <col min="5798" max="5798" width="5" style="880" customWidth="1"/>
    <col min="5799" max="5799" width="6.5703125" style="880" customWidth="1"/>
    <col min="5800" max="5800" width="3.7109375" style="880" customWidth="1"/>
    <col min="5801" max="6019" width="8.85546875" style="880"/>
    <col min="6020" max="6020" width="4.140625" style="880" customWidth="1"/>
    <col min="6021" max="6021" width="8.42578125" style="880" customWidth="1"/>
    <col min="6022" max="6022" width="22.28515625" style="880" customWidth="1"/>
    <col min="6023" max="6025" width="4" style="880" customWidth="1"/>
    <col min="6026" max="6026" width="4.42578125" style="880" customWidth="1"/>
    <col min="6027" max="6027" width="2.5703125" style="880" customWidth="1"/>
    <col min="6028" max="6028" width="2.7109375" style="880" customWidth="1"/>
    <col min="6029" max="6029" width="3.28515625" style="880" customWidth="1"/>
    <col min="6030" max="6030" width="3.7109375" style="880" customWidth="1"/>
    <col min="6031" max="6032" width="2.42578125" style="880" customWidth="1"/>
    <col min="6033" max="6033" width="3.5703125" style="880" customWidth="1"/>
    <col min="6034" max="6034" width="3.140625" style="880" customWidth="1"/>
    <col min="6035" max="6035" width="2.42578125" style="880" customWidth="1"/>
    <col min="6036" max="6037" width="2.85546875" style="880" customWidth="1"/>
    <col min="6038" max="6038" width="3.28515625" style="880" customWidth="1"/>
    <col min="6039" max="6039" width="2.5703125" style="880" customWidth="1"/>
    <col min="6040" max="6040" width="5" style="880" customWidth="1"/>
    <col min="6041" max="6041" width="3.42578125" style="880" customWidth="1"/>
    <col min="6042" max="6042" width="4.7109375" style="880" customWidth="1"/>
    <col min="6043" max="6043" width="2.5703125" style="880" customWidth="1"/>
    <col min="6044" max="6044" width="5.28515625" style="880" customWidth="1"/>
    <col min="6045" max="6045" width="3.5703125" style="880" customWidth="1"/>
    <col min="6046" max="6046" width="5" style="880" customWidth="1"/>
    <col min="6047" max="6047" width="7" style="880" customWidth="1"/>
    <col min="6048" max="6048" width="6.7109375" style="880" customWidth="1"/>
    <col min="6049" max="6050" width="3.28515625" style="880" customWidth="1"/>
    <col min="6051" max="6051" width="3.42578125" style="880" customWidth="1"/>
    <col min="6052" max="6052" width="5.5703125" style="880" customWidth="1"/>
    <col min="6053" max="6053" width="6" style="880" customWidth="1"/>
    <col min="6054" max="6054" width="5" style="880" customWidth="1"/>
    <col min="6055" max="6055" width="6.5703125" style="880" customWidth="1"/>
    <col min="6056" max="6056" width="3.7109375" style="880" customWidth="1"/>
    <col min="6057" max="6275" width="8.85546875" style="880"/>
    <col min="6276" max="6276" width="4.140625" style="880" customWidth="1"/>
    <col min="6277" max="6277" width="8.42578125" style="880" customWidth="1"/>
    <col min="6278" max="6278" width="22.28515625" style="880" customWidth="1"/>
    <col min="6279" max="6281" width="4" style="880" customWidth="1"/>
    <col min="6282" max="6282" width="4.42578125" style="880" customWidth="1"/>
    <col min="6283" max="6283" width="2.5703125" style="880" customWidth="1"/>
    <col min="6284" max="6284" width="2.7109375" style="880" customWidth="1"/>
    <col min="6285" max="6285" width="3.28515625" style="880" customWidth="1"/>
    <col min="6286" max="6286" width="3.7109375" style="880" customWidth="1"/>
    <col min="6287" max="6288" width="2.42578125" style="880" customWidth="1"/>
    <col min="6289" max="6289" width="3.5703125" style="880" customWidth="1"/>
    <col min="6290" max="6290" width="3.140625" style="880" customWidth="1"/>
    <col min="6291" max="6291" width="2.42578125" style="880" customWidth="1"/>
    <col min="6292" max="6293" width="2.85546875" style="880" customWidth="1"/>
    <col min="6294" max="6294" width="3.28515625" style="880" customWidth="1"/>
    <col min="6295" max="6295" width="2.5703125" style="880" customWidth="1"/>
    <col min="6296" max="6296" width="5" style="880" customWidth="1"/>
    <col min="6297" max="6297" width="3.42578125" style="880" customWidth="1"/>
    <col min="6298" max="6298" width="4.7109375" style="880" customWidth="1"/>
    <col min="6299" max="6299" width="2.5703125" style="880" customWidth="1"/>
    <col min="6300" max="6300" width="5.28515625" style="880" customWidth="1"/>
    <col min="6301" max="6301" width="3.5703125" style="880" customWidth="1"/>
    <col min="6302" max="6302" width="5" style="880" customWidth="1"/>
    <col min="6303" max="6303" width="7" style="880" customWidth="1"/>
    <col min="6304" max="6304" width="6.7109375" style="880" customWidth="1"/>
    <col min="6305" max="6306" width="3.28515625" style="880" customWidth="1"/>
    <col min="6307" max="6307" width="3.42578125" style="880" customWidth="1"/>
    <col min="6308" max="6308" width="5.5703125" style="880" customWidth="1"/>
    <col min="6309" max="6309" width="6" style="880" customWidth="1"/>
    <col min="6310" max="6310" width="5" style="880" customWidth="1"/>
    <col min="6311" max="6311" width="6.5703125" style="880" customWidth="1"/>
    <col min="6312" max="6312" width="3.7109375" style="880" customWidth="1"/>
    <col min="6313" max="6531" width="8.85546875" style="880"/>
    <col min="6532" max="6532" width="4.140625" style="880" customWidth="1"/>
    <col min="6533" max="6533" width="8.42578125" style="880" customWidth="1"/>
    <col min="6534" max="6534" width="22.28515625" style="880" customWidth="1"/>
    <col min="6535" max="6537" width="4" style="880" customWidth="1"/>
    <col min="6538" max="6538" width="4.42578125" style="880" customWidth="1"/>
    <col min="6539" max="6539" width="2.5703125" style="880" customWidth="1"/>
    <col min="6540" max="6540" width="2.7109375" style="880" customWidth="1"/>
    <col min="6541" max="6541" width="3.28515625" style="880" customWidth="1"/>
    <col min="6542" max="6542" width="3.7109375" style="880" customWidth="1"/>
    <col min="6543" max="6544" width="2.42578125" style="880" customWidth="1"/>
    <col min="6545" max="6545" width="3.5703125" style="880" customWidth="1"/>
    <col min="6546" max="6546" width="3.140625" style="880" customWidth="1"/>
    <col min="6547" max="6547" width="2.42578125" style="880" customWidth="1"/>
    <col min="6548" max="6549" width="2.85546875" style="880" customWidth="1"/>
    <col min="6550" max="6550" width="3.28515625" style="880" customWidth="1"/>
    <col min="6551" max="6551" width="2.5703125" style="880" customWidth="1"/>
    <col min="6552" max="6552" width="5" style="880" customWidth="1"/>
    <col min="6553" max="6553" width="3.42578125" style="880" customWidth="1"/>
    <col min="6554" max="6554" width="4.7109375" style="880" customWidth="1"/>
    <col min="6555" max="6555" width="2.5703125" style="880" customWidth="1"/>
    <col min="6556" max="6556" width="5.28515625" style="880" customWidth="1"/>
    <col min="6557" max="6557" width="3.5703125" style="880" customWidth="1"/>
    <col min="6558" max="6558" width="5" style="880" customWidth="1"/>
    <col min="6559" max="6559" width="7" style="880" customWidth="1"/>
    <col min="6560" max="6560" width="6.7109375" style="880" customWidth="1"/>
    <col min="6561" max="6562" width="3.28515625" style="880" customWidth="1"/>
    <col min="6563" max="6563" width="3.42578125" style="880" customWidth="1"/>
    <col min="6564" max="6564" width="5.5703125" style="880" customWidth="1"/>
    <col min="6565" max="6565" width="6" style="880" customWidth="1"/>
    <col min="6566" max="6566" width="5" style="880" customWidth="1"/>
    <col min="6567" max="6567" width="6.5703125" style="880" customWidth="1"/>
    <col min="6568" max="6568" width="3.7109375" style="880" customWidth="1"/>
    <col min="6569" max="6787" width="8.85546875" style="880"/>
    <col min="6788" max="6788" width="4.140625" style="880" customWidth="1"/>
    <col min="6789" max="6789" width="8.42578125" style="880" customWidth="1"/>
    <col min="6790" max="6790" width="22.28515625" style="880" customWidth="1"/>
    <col min="6791" max="6793" width="4" style="880" customWidth="1"/>
    <col min="6794" max="6794" width="4.42578125" style="880" customWidth="1"/>
    <col min="6795" max="6795" width="2.5703125" style="880" customWidth="1"/>
    <col min="6796" max="6796" width="2.7109375" style="880" customWidth="1"/>
    <col min="6797" max="6797" width="3.28515625" style="880" customWidth="1"/>
    <col min="6798" max="6798" width="3.7109375" style="880" customWidth="1"/>
    <col min="6799" max="6800" width="2.42578125" style="880" customWidth="1"/>
    <col min="6801" max="6801" width="3.5703125" style="880" customWidth="1"/>
    <col min="6802" max="6802" width="3.140625" style="880" customWidth="1"/>
    <col min="6803" max="6803" width="2.42578125" style="880" customWidth="1"/>
    <col min="6804" max="6805" width="2.85546875" style="880" customWidth="1"/>
    <col min="6806" max="6806" width="3.28515625" style="880" customWidth="1"/>
    <col min="6807" max="6807" width="2.5703125" style="880" customWidth="1"/>
    <col min="6808" max="6808" width="5" style="880" customWidth="1"/>
    <col min="6809" max="6809" width="3.42578125" style="880" customWidth="1"/>
    <col min="6810" max="6810" width="4.7109375" style="880" customWidth="1"/>
    <col min="6811" max="6811" width="2.5703125" style="880" customWidth="1"/>
    <col min="6812" max="6812" width="5.28515625" style="880" customWidth="1"/>
    <col min="6813" max="6813" width="3.5703125" style="880" customWidth="1"/>
    <col min="6814" max="6814" width="5" style="880" customWidth="1"/>
    <col min="6815" max="6815" width="7" style="880" customWidth="1"/>
    <col min="6816" max="6816" width="6.7109375" style="880" customWidth="1"/>
    <col min="6817" max="6818" width="3.28515625" style="880" customWidth="1"/>
    <col min="6819" max="6819" width="3.42578125" style="880" customWidth="1"/>
    <col min="6820" max="6820" width="5.5703125" style="880" customWidth="1"/>
    <col min="6821" max="6821" width="6" style="880" customWidth="1"/>
    <col min="6822" max="6822" width="5" style="880" customWidth="1"/>
    <col min="6823" max="6823" width="6.5703125" style="880" customWidth="1"/>
    <col min="6824" max="6824" width="3.7109375" style="880" customWidth="1"/>
    <col min="6825" max="7043" width="8.85546875" style="880"/>
    <col min="7044" max="7044" width="4.140625" style="880" customWidth="1"/>
    <col min="7045" max="7045" width="8.42578125" style="880" customWidth="1"/>
    <col min="7046" max="7046" width="22.28515625" style="880" customWidth="1"/>
    <col min="7047" max="7049" width="4" style="880" customWidth="1"/>
    <col min="7050" max="7050" width="4.42578125" style="880" customWidth="1"/>
    <col min="7051" max="7051" width="2.5703125" style="880" customWidth="1"/>
    <col min="7052" max="7052" width="2.7109375" style="880" customWidth="1"/>
    <col min="7053" max="7053" width="3.28515625" style="880" customWidth="1"/>
    <col min="7054" max="7054" width="3.7109375" style="880" customWidth="1"/>
    <col min="7055" max="7056" width="2.42578125" style="880" customWidth="1"/>
    <col min="7057" max="7057" width="3.5703125" style="880" customWidth="1"/>
    <col min="7058" max="7058" width="3.140625" style="880" customWidth="1"/>
    <col min="7059" max="7059" width="2.42578125" style="880" customWidth="1"/>
    <col min="7060" max="7061" width="2.85546875" style="880" customWidth="1"/>
    <col min="7062" max="7062" width="3.28515625" style="880" customWidth="1"/>
    <col min="7063" max="7063" width="2.5703125" style="880" customWidth="1"/>
    <col min="7064" max="7064" width="5" style="880" customWidth="1"/>
    <col min="7065" max="7065" width="3.42578125" style="880" customWidth="1"/>
    <col min="7066" max="7066" width="4.7109375" style="880" customWidth="1"/>
    <col min="7067" max="7067" width="2.5703125" style="880" customWidth="1"/>
    <col min="7068" max="7068" width="5.28515625" style="880" customWidth="1"/>
    <col min="7069" max="7069" width="3.5703125" style="880" customWidth="1"/>
    <col min="7070" max="7070" width="5" style="880" customWidth="1"/>
    <col min="7071" max="7071" width="7" style="880" customWidth="1"/>
    <col min="7072" max="7072" width="6.7109375" style="880" customWidth="1"/>
    <col min="7073" max="7074" width="3.28515625" style="880" customWidth="1"/>
    <col min="7075" max="7075" width="3.42578125" style="880" customWidth="1"/>
    <col min="7076" max="7076" width="5.5703125" style="880" customWidth="1"/>
    <col min="7077" max="7077" width="6" style="880" customWidth="1"/>
    <col min="7078" max="7078" width="5" style="880" customWidth="1"/>
    <col min="7079" max="7079" width="6.5703125" style="880" customWidth="1"/>
    <col min="7080" max="7080" width="3.7109375" style="880" customWidth="1"/>
    <col min="7081" max="7299" width="8.85546875" style="880"/>
    <col min="7300" max="7300" width="4.140625" style="880" customWidth="1"/>
    <col min="7301" max="7301" width="8.42578125" style="880" customWidth="1"/>
    <col min="7302" max="7302" width="22.28515625" style="880" customWidth="1"/>
    <col min="7303" max="7305" width="4" style="880" customWidth="1"/>
    <col min="7306" max="7306" width="4.42578125" style="880" customWidth="1"/>
    <col min="7307" max="7307" width="2.5703125" style="880" customWidth="1"/>
    <col min="7308" max="7308" width="2.7109375" style="880" customWidth="1"/>
    <col min="7309" max="7309" width="3.28515625" style="880" customWidth="1"/>
    <col min="7310" max="7310" width="3.7109375" style="880" customWidth="1"/>
    <col min="7311" max="7312" width="2.42578125" style="880" customWidth="1"/>
    <col min="7313" max="7313" width="3.5703125" style="880" customWidth="1"/>
    <col min="7314" max="7314" width="3.140625" style="880" customWidth="1"/>
    <col min="7315" max="7315" width="2.42578125" style="880" customWidth="1"/>
    <col min="7316" max="7317" width="2.85546875" style="880" customWidth="1"/>
    <col min="7318" max="7318" width="3.28515625" style="880" customWidth="1"/>
    <col min="7319" max="7319" width="2.5703125" style="880" customWidth="1"/>
    <col min="7320" max="7320" width="5" style="880" customWidth="1"/>
    <col min="7321" max="7321" width="3.42578125" style="880" customWidth="1"/>
    <col min="7322" max="7322" width="4.7109375" style="880" customWidth="1"/>
    <col min="7323" max="7323" width="2.5703125" style="880" customWidth="1"/>
    <col min="7324" max="7324" width="5.28515625" style="880" customWidth="1"/>
    <col min="7325" max="7325" width="3.5703125" style="880" customWidth="1"/>
    <col min="7326" max="7326" width="5" style="880" customWidth="1"/>
    <col min="7327" max="7327" width="7" style="880" customWidth="1"/>
    <col min="7328" max="7328" width="6.7109375" style="880" customWidth="1"/>
    <col min="7329" max="7330" width="3.28515625" style="880" customWidth="1"/>
    <col min="7331" max="7331" width="3.42578125" style="880" customWidth="1"/>
    <col min="7332" max="7332" width="5.5703125" style="880" customWidth="1"/>
    <col min="7333" max="7333" width="6" style="880" customWidth="1"/>
    <col min="7334" max="7334" width="5" style="880" customWidth="1"/>
    <col min="7335" max="7335" width="6.5703125" style="880" customWidth="1"/>
    <col min="7336" max="7336" width="3.7109375" style="880" customWidth="1"/>
    <col min="7337" max="7555" width="8.85546875" style="880"/>
    <col min="7556" max="7556" width="4.140625" style="880" customWidth="1"/>
    <col min="7557" max="7557" width="8.42578125" style="880" customWidth="1"/>
    <col min="7558" max="7558" width="22.28515625" style="880" customWidth="1"/>
    <col min="7559" max="7561" width="4" style="880" customWidth="1"/>
    <col min="7562" max="7562" width="4.42578125" style="880" customWidth="1"/>
    <col min="7563" max="7563" width="2.5703125" style="880" customWidth="1"/>
    <col min="7564" max="7564" width="2.7109375" style="880" customWidth="1"/>
    <col min="7565" max="7565" width="3.28515625" style="880" customWidth="1"/>
    <col min="7566" max="7566" width="3.7109375" style="880" customWidth="1"/>
    <col min="7567" max="7568" width="2.42578125" style="880" customWidth="1"/>
    <col min="7569" max="7569" width="3.5703125" style="880" customWidth="1"/>
    <col min="7570" max="7570" width="3.140625" style="880" customWidth="1"/>
    <col min="7571" max="7571" width="2.42578125" style="880" customWidth="1"/>
    <col min="7572" max="7573" width="2.85546875" style="880" customWidth="1"/>
    <col min="7574" max="7574" width="3.28515625" style="880" customWidth="1"/>
    <col min="7575" max="7575" width="2.5703125" style="880" customWidth="1"/>
    <col min="7576" max="7576" width="5" style="880" customWidth="1"/>
    <col min="7577" max="7577" width="3.42578125" style="880" customWidth="1"/>
    <col min="7578" max="7578" width="4.7109375" style="880" customWidth="1"/>
    <col min="7579" max="7579" width="2.5703125" style="880" customWidth="1"/>
    <col min="7580" max="7580" width="5.28515625" style="880" customWidth="1"/>
    <col min="7581" max="7581" width="3.5703125" style="880" customWidth="1"/>
    <col min="7582" max="7582" width="5" style="880" customWidth="1"/>
    <col min="7583" max="7583" width="7" style="880" customWidth="1"/>
    <col min="7584" max="7584" width="6.7109375" style="880" customWidth="1"/>
    <col min="7585" max="7586" width="3.28515625" style="880" customWidth="1"/>
    <col min="7587" max="7587" width="3.42578125" style="880" customWidth="1"/>
    <col min="7588" max="7588" width="5.5703125" style="880" customWidth="1"/>
    <col min="7589" max="7589" width="6" style="880" customWidth="1"/>
    <col min="7590" max="7590" width="5" style="880" customWidth="1"/>
    <col min="7591" max="7591" width="6.5703125" style="880" customWidth="1"/>
    <col min="7592" max="7592" width="3.7109375" style="880" customWidth="1"/>
    <col min="7593" max="7811" width="8.85546875" style="880"/>
    <col min="7812" max="7812" width="4.140625" style="880" customWidth="1"/>
    <col min="7813" max="7813" width="8.42578125" style="880" customWidth="1"/>
    <col min="7814" max="7814" width="22.28515625" style="880" customWidth="1"/>
    <col min="7815" max="7817" width="4" style="880" customWidth="1"/>
    <col min="7818" max="7818" width="4.42578125" style="880" customWidth="1"/>
    <col min="7819" max="7819" width="2.5703125" style="880" customWidth="1"/>
    <col min="7820" max="7820" width="2.7109375" style="880" customWidth="1"/>
    <col min="7821" max="7821" width="3.28515625" style="880" customWidth="1"/>
    <col min="7822" max="7822" width="3.7109375" style="880" customWidth="1"/>
    <col min="7823" max="7824" width="2.42578125" style="880" customWidth="1"/>
    <col min="7825" max="7825" width="3.5703125" style="880" customWidth="1"/>
    <col min="7826" max="7826" width="3.140625" style="880" customWidth="1"/>
    <col min="7827" max="7827" width="2.42578125" style="880" customWidth="1"/>
    <col min="7828" max="7829" width="2.85546875" style="880" customWidth="1"/>
    <col min="7830" max="7830" width="3.28515625" style="880" customWidth="1"/>
    <col min="7831" max="7831" width="2.5703125" style="880" customWidth="1"/>
    <col min="7832" max="7832" width="5" style="880" customWidth="1"/>
    <col min="7833" max="7833" width="3.42578125" style="880" customWidth="1"/>
    <col min="7834" max="7834" width="4.7109375" style="880" customWidth="1"/>
    <col min="7835" max="7835" width="2.5703125" style="880" customWidth="1"/>
    <col min="7836" max="7836" width="5.28515625" style="880" customWidth="1"/>
    <col min="7837" max="7837" width="3.5703125" style="880" customWidth="1"/>
    <col min="7838" max="7838" width="5" style="880" customWidth="1"/>
    <col min="7839" max="7839" width="7" style="880" customWidth="1"/>
    <col min="7840" max="7840" width="6.7109375" style="880" customWidth="1"/>
    <col min="7841" max="7842" width="3.28515625" style="880" customWidth="1"/>
    <col min="7843" max="7843" width="3.42578125" style="880" customWidth="1"/>
    <col min="7844" max="7844" width="5.5703125" style="880" customWidth="1"/>
    <col min="7845" max="7845" width="6" style="880" customWidth="1"/>
    <col min="7846" max="7846" width="5" style="880" customWidth="1"/>
    <col min="7847" max="7847" width="6.5703125" style="880" customWidth="1"/>
    <col min="7848" max="7848" width="3.7109375" style="880" customWidth="1"/>
    <col min="7849" max="8067" width="8.85546875" style="880"/>
    <col min="8068" max="8068" width="4.140625" style="880" customWidth="1"/>
    <col min="8069" max="8069" width="8.42578125" style="880" customWidth="1"/>
    <col min="8070" max="8070" width="22.28515625" style="880" customWidth="1"/>
    <col min="8071" max="8073" width="4" style="880" customWidth="1"/>
    <col min="8074" max="8074" width="4.42578125" style="880" customWidth="1"/>
    <col min="8075" max="8075" width="2.5703125" style="880" customWidth="1"/>
    <col min="8076" max="8076" width="2.7109375" style="880" customWidth="1"/>
    <col min="8077" max="8077" width="3.28515625" style="880" customWidth="1"/>
    <col min="8078" max="8078" width="3.7109375" style="880" customWidth="1"/>
    <col min="8079" max="8080" width="2.42578125" style="880" customWidth="1"/>
    <col min="8081" max="8081" width="3.5703125" style="880" customWidth="1"/>
    <col min="8082" max="8082" width="3.140625" style="880" customWidth="1"/>
    <col min="8083" max="8083" width="2.42578125" style="880" customWidth="1"/>
    <col min="8084" max="8085" width="2.85546875" style="880" customWidth="1"/>
    <col min="8086" max="8086" width="3.28515625" style="880" customWidth="1"/>
    <col min="8087" max="8087" width="2.5703125" style="880" customWidth="1"/>
    <col min="8088" max="8088" width="5" style="880" customWidth="1"/>
    <col min="8089" max="8089" width="3.42578125" style="880" customWidth="1"/>
    <col min="8090" max="8090" width="4.7109375" style="880" customWidth="1"/>
    <col min="8091" max="8091" width="2.5703125" style="880" customWidth="1"/>
    <col min="8092" max="8092" width="5.28515625" style="880" customWidth="1"/>
    <col min="8093" max="8093" width="3.5703125" style="880" customWidth="1"/>
    <col min="8094" max="8094" width="5" style="880" customWidth="1"/>
    <col min="8095" max="8095" width="7" style="880" customWidth="1"/>
    <col min="8096" max="8096" width="6.7109375" style="880" customWidth="1"/>
    <col min="8097" max="8098" width="3.28515625" style="880" customWidth="1"/>
    <col min="8099" max="8099" width="3.42578125" style="880" customWidth="1"/>
    <col min="8100" max="8100" width="5.5703125" style="880" customWidth="1"/>
    <col min="8101" max="8101" width="6" style="880" customWidth="1"/>
    <col min="8102" max="8102" width="5" style="880" customWidth="1"/>
    <col min="8103" max="8103" width="6.5703125" style="880" customWidth="1"/>
    <col min="8104" max="8104" width="3.7109375" style="880" customWidth="1"/>
    <col min="8105" max="8323" width="8.85546875" style="880"/>
    <col min="8324" max="8324" width="4.140625" style="880" customWidth="1"/>
    <col min="8325" max="8325" width="8.42578125" style="880" customWidth="1"/>
    <col min="8326" max="8326" width="22.28515625" style="880" customWidth="1"/>
    <col min="8327" max="8329" width="4" style="880" customWidth="1"/>
    <col min="8330" max="8330" width="4.42578125" style="880" customWidth="1"/>
    <col min="8331" max="8331" width="2.5703125" style="880" customWidth="1"/>
    <col min="8332" max="8332" width="2.7109375" style="880" customWidth="1"/>
    <col min="8333" max="8333" width="3.28515625" style="880" customWidth="1"/>
    <col min="8334" max="8334" width="3.7109375" style="880" customWidth="1"/>
    <col min="8335" max="8336" width="2.42578125" style="880" customWidth="1"/>
    <col min="8337" max="8337" width="3.5703125" style="880" customWidth="1"/>
    <col min="8338" max="8338" width="3.140625" style="880" customWidth="1"/>
    <col min="8339" max="8339" width="2.42578125" style="880" customWidth="1"/>
    <col min="8340" max="8341" width="2.85546875" style="880" customWidth="1"/>
    <col min="8342" max="8342" width="3.28515625" style="880" customWidth="1"/>
    <col min="8343" max="8343" width="2.5703125" style="880" customWidth="1"/>
    <col min="8344" max="8344" width="5" style="880" customWidth="1"/>
    <col min="8345" max="8345" width="3.42578125" style="880" customWidth="1"/>
    <col min="8346" max="8346" width="4.7109375" style="880" customWidth="1"/>
    <col min="8347" max="8347" width="2.5703125" style="880" customWidth="1"/>
    <col min="8348" max="8348" width="5.28515625" style="880" customWidth="1"/>
    <col min="8349" max="8349" width="3.5703125" style="880" customWidth="1"/>
    <col min="8350" max="8350" width="5" style="880" customWidth="1"/>
    <col min="8351" max="8351" width="7" style="880" customWidth="1"/>
    <col min="8352" max="8352" width="6.7109375" style="880" customWidth="1"/>
    <col min="8353" max="8354" width="3.28515625" style="880" customWidth="1"/>
    <col min="8355" max="8355" width="3.42578125" style="880" customWidth="1"/>
    <col min="8356" max="8356" width="5.5703125" style="880" customWidth="1"/>
    <col min="8357" max="8357" width="6" style="880" customWidth="1"/>
    <col min="8358" max="8358" width="5" style="880" customWidth="1"/>
    <col min="8359" max="8359" width="6.5703125" style="880" customWidth="1"/>
    <col min="8360" max="8360" width="3.7109375" style="880" customWidth="1"/>
    <col min="8361" max="8579" width="8.85546875" style="880"/>
    <col min="8580" max="8580" width="4.140625" style="880" customWidth="1"/>
    <col min="8581" max="8581" width="8.42578125" style="880" customWidth="1"/>
    <col min="8582" max="8582" width="22.28515625" style="880" customWidth="1"/>
    <col min="8583" max="8585" width="4" style="880" customWidth="1"/>
    <col min="8586" max="8586" width="4.42578125" style="880" customWidth="1"/>
    <col min="8587" max="8587" width="2.5703125" style="880" customWidth="1"/>
    <col min="8588" max="8588" width="2.7109375" style="880" customWidth="1"/>
    <col min="8589" max="8589" width="3.28515625" style="880" customWidth="1"/>
    <col min="8590" max="8590" width="3.7109375" style="880" customWidth="1"/>
    <col min="8591" max="8592" width="2.42578125" style="880" customWidth="1"/>
    <col min="8593" max="8593" width="3.5703125" style="880" customWidth="1"/>
    <col min="8594" max="8594" width="3.140625" style="880" customWidth="1"/>
    <col min="8595" max="8595" width="2.42578125" style="880" customWidth="1"/>
    <col min="8596" max="8597" width="2.85546875" style="880" customWidth="1"/>
    <col min="8598" max="8598" width="3.28515625" style="880" customWidth="1"/>
    <col min="8599" max="8599" width="2.5703125" style="880" customWidth="1"/>
    <col min="8600" max="8600" width="5" style="880" customWidth="1"/>
    <col min="8601" max="8601" width="3.42578125" style="880" customWidth="1"/>
    <col min="8602" max="8602" width="4.7109375" style="880" customWidth="1"/>
    <col min="8603" max="8603" width="2.5703125" style="880" customWidth="1"/>
    <col min="8604" max="8604" width="5.28515625" style="880" customWidth="1"/>
    <col min="8605" max="8605" width="3.5703125" style="880" customWidth="1"/>
    <col min="8606" max="8606" width="5" style="880" customWidth="1"/>
    <col min="8607" max="8607" width="7" style="880" customWidth="1"/>
    <col min="8608" max="8608" width="6.7109375" style="880" customWidth="1"/>
    <col min="8609" max="8610" width="3.28515625" style="880" customWidth="1"/>
    <col min="8611" max="8611" width="3.42578125" style="880" customWidth="1"/>
    <col min="8612" max="8612" width="5.5703125" style="880" customWidth="1"/>
    <col min="8613" max="8613" width="6" style="880" customWidth="1"/>
    <col min="8614" max="8614" width="5" style="880" customWidth="1"/>
    <col min="8615" max="8615" width="6.5703125" style="880" customWidth="1"/>
    <col min="8616" max="8616" width="3.7109375" style="880" customWidth="1"/>
    <col min="8617" max="8835" width="8.85546875" style="880"/>
    <col min="8836" max="8836" width="4.140625" style="880" customWidth="1"/>
    <col min="8837" max="8837" width="8.42578125" style="880" customWidth="1"/>
    <col min="8838" max="8838" width="22.28515625" style="880" customWidth="1"/>
    <col min="8839" max="8841" width="4" style="880" customWidth="1"/>
    <col min="8842" max="8842" width="4.42578125" style="880" customWidth="1"/>
    <col min="8843" max="8843" width="2.5703125" style="880" customWidth="1"/>
    <col min="8844" max="8844" width="2.7109375" style="880" customWidth="1"/>
    <col min="8845" max="8845" width="3.28515625" style="880" customWidth="1"/>
    <col min="8846" max="8846" width="3.7109375" style="880" customWidth="1"/>
    <col min="8847" max="8848" width="2.42578125" style="880" customWidth="1"/>
    <col min="8849" max="8849" width="3.5703125" style="880" customWidth="1"/>
    <col min="8850" max="8850" width="3.140625" style="880" customWidth="1"/>
    <col min="8851" max="8851" width="2.42578125" style="880" customWidth="1"/>
    <col min="8852" max="8853" width="2.85546875" style="880" customWidth="1"/>
    <col min="8854" max="8854" width="3.28515625" style="880" customWidth="1"/>
    <col min="8855" max="8855" width="2.5703125" style="880" customWidth="1"/>
    <col min="8856" max="8856" width="5" style="880" customWidth="1"/>
    <col min="8857" max="8857" width="3.42578125" style="880" customWidth="1"/>
    <col min="8858" max="8858" width="4.7109375" style="880" customWidth="1"/>
    <col min="8859" max="8859" width="2.5703125" style="880" customWidth="1"/>
    <col min="8860" max="8860" width="5.28515625" style="880" customWidth="1"/>
    <col min="8861" max="8861" width="3.5703125" style="880" customWidth="1"/>
    <col min="8862" max="8862" width="5" style="880" customWidth="1"/>
    <col min="8863" max="8863" width="7" style="880" customWidth="1"/>
    <col min="8864" max="8864" width="6.7109375" style="880" customWidth="1"/>
    <col min="8865" max="8866" width="3.28515625" style="880" customWidth="1"/>
    <col min="8867" max="8867" width="3.42578125" style="880" customWidth="1"/>
    <col min="8868" max="8868" width="5.5703125" style="880" customWidth="1"/>
    <col min="8869" max="8869" width="6" style="880" customWidth="1"/>
    <col min="8870" max="8870" width="5" style="880" customWidth="1"/>
    <col min="8871" max="8871" width="6.5703125" style="880" customWidth="1"/>
    <col min="8872" max="8872" width="3.7109375" style="880" customWidth="1"/>
    <col min="8873" max="9091" width="8.85546875" style="880"/>
    <col min="9092" max="9092" width="4.140625" style="880" customWidth="1"/>
    <col min="9093" max="9093" width="8.42578125" style="880" customWidth="1"/>
    <col min="9094" max="9094" width="22.28515625" style="880" customWidth="1"/>
    <col min="9095" max="9097" width="4" style="880" customWidth="1"/>
    <col min="9098" max="9098" width="4.42578125" style="880" customWidth="1"/>
    <col min="9099" max="9099" width="2.5703125" style="880" customWidth="1"/>
    <col min="9100" max="9100" width="2.7109375" style="880" customWidth="1"/>
    <col min="9101" max="9101" width="3.28515625" style="880" customWidth="1"/>
    <col min="9102" max="9102" width="3.7109375" style="880" customWidth="1"/>
    <col min="9103" max="9104" width="2.42578125" style="880" customWidth="1"/>
    <col min="9105" max="9105" width="3.5703125" style="880" customWidth="1"/>
    <col min="9106" max="9106" width="3.140625" style="880" customWidth="1"/>
    <col min="9107" max="9107" width="2.42578125" style="880" customWidth="1"/>
    <col min="9108" max="9109" width="2.85546875" style="880" customWidth="1"/>
    <col min="9110" max="9110" width="3.28515625" style="880" customWidth="1"/>
    <col min="9111" max="9111" width="2.5703125" style="880" customWidth="1"/>
    <col min="9112" max="9112" width="5" style="880" customWidth="1"/>
    <col min="9113" max="9113" width="3.42578125" style="880" customWidth="1"/>
    <col min="9114" max="9114" width="4.7109375" style="880" customWidth="1"/>
    <col min="9115" max="9115" width="2.5703125" style="880" customWidth="1"/>
    <col min="9116" max="9116" width="5.28515625" style="880" customWidth="1"/>
    <col min="9117" max="9117" width="3.5703125" style="880" customWidth="1"/>
    <col min="9118" max="9118" width="5" style="880" customWidth="1"/>
    <col min="9119" max="9119" width="7" style="880" customWidth="1"/>
    <col min="9120" max="9120" width="6.7109375" style="880" customWidth="1"/>
    <col min="9121" max="9122" width="3.28515625" style="880" customWidth="1"/>
    <col min="9123" max="9123" width="3.42578125" style="880" customWidth="1"/>
    <col min="9124" max="9124" width="5.5703125" style="880" customWidth="1"/>
    <col min="9125" max="9125" width="6" style="880" customWidth="1"/>
    <col min="9126" max="9126" width="5" style="880" customWidth="1"/>
    <col min="9127" max="9127" width="6.5703125" style="880" customWidth="1"/>
    <col min="9128" max="9128" width="3.7109375" style="880" customWidth="1"/>
    <col min="9129" max="9347" width="8.85546875" style="880"/>
    <col min="9348" max="9348" width="4.140625" style="880" customWidth="1"/>
    <col min="9349" max="9349" width="8.42578125" style="880" customWidth="1"/>
    <col min="9350" max="9350" width="22.28515625" style="880" customWidth="1"/>
    <col min="9351" max="9353" width="4" style="880" customWidth="1"/>
    <col min="9354" max="9354" width="4.42578125" style="880" customWidth="1"/>
    <col min="9355" max="9355" width="2.5703125" style="880" customWidth="1"/>
    <col min="9356" max="9356" width="2.7109375" style="880" customWidth="1"/>
    <col min="9357" max="9357" width="3.28515625" style="880" customWidth="1"/>
    <col min="9358" max="9358" width="3.7109375" style="880" customWidth="1"/>
    <col min="9359" max="9360" width="2.42578125" style="880" customWidth="1"/>
    <col min="9361" max="9361" width="3.5703125" style="880" customWidth="1"/>
    <col min="9362" max="9362" width="3.140625" style="880" customWidth="1"/>
    <col min="9363" max="9363" width="2.42578125" style="880" customWidth="1"/>
    <col min="9364" max="9365" width="2.85546875" style="880" customWidth="1"/>
    <col min="9366" max="9366" width="3.28515625" style="880" customWidth="1"/>
    <col min="9367" max="9367" width="2.5703125" style="880" customWidth="1"/>
    <col min="9368" max="9368" width="5" style="880" customWidth="1"/>
    <col min="9369" max="9369" width="3.42578125" style="880" customWidth="1"/>
    <col min="9370" max="9370" width="4.7109375" style="880" customWidth="1"/>
    <col min="9371" max="9371" width="2.5703125" style="880" customWidth="1"/>
    <col min="9372" max="9372" width="5.28515625" style="880" customWidth="1"/>
    <col min="9373" max="9373" width="3.5703125" style="880" customWidth="1"/>
    <col min="9374" max="9374" width="5" style="880" customWidth="1"/>
    <col min="9375" max="9375" width="7" style="880" customWidth="1"/>
    <col min="9376" max="9376" width="6.7109375" style="880" customWidth="1"/>
    <col min="9377" max="9378" width="3.28515625" style="880" customWidth="1"/>
    <col min="9379" max="9379" width="3.42578125" style="880" customWidth="1"/>
    <col min="9380" max="9380" width="5.5703125" style="880" customWidth="1"/>
    <col min="9381" max="9381" width="6" style="880" customWidth="1"/>
    <col min="9382" max="9382" width="5" style="880" customWidth="1"/>
    <col min="9383" max="9383" width="6.5703125" style="880" customWidth="1"/>
    <col min="9384" max="9384" width="3.7109375" style="880" customWidth="1"/>
    <col min="9385" max="9603" width="8.85546875" style="880"/>
    <col min="9604" max="9604" width="4.140625" style="880" customWidth="1"/>
    <col min="9605" max="9605" width="8.42578125" style="880" customWidth="1"/>
    <col min="9606" max="9606" width="22.28515625" style="880" customWidth="1"/>
    <col min="9607" max="9609" width="4" style="880" customWidth="1"/>
    <col min="9610" max="9610" width="4.42578125" style="880" customWidth="1"/>
    <col min="9611" max="9611" width="2.5703125" style="880" customWidth="1"/>
    <col min="9612" max="9612" width="2.7109375" style="880" customWidth="1"/>
    <col min="9613" max="9613" width="3.28515625" style="880" customWidth="1"/>
    <col min="9614" max="9614" width="3.7109375" style="880" customWidth="1"/>
    <col min="9615" max="9616" width="2.42578125" style="880" customWidth="1"/>
    <col min="9617" max="9617" width="3.5703125" style="880" customWidth="1"/>
    <col min="9618" max="9618" width="3.140625" style="880" customWidth="1"/>
    <col min="9619" max="9619" width="2.42578125" style="880" customWidth="1"/>
    <col min="9620" max="9621" width="2.85546875" style="880" customWidth="1"/>
    <col min="9622" max="9622" width="3.28515625" style="880" customWidth="1"/>
    <col min="9623" max="9623" width="2.5703125" style="880" customWidth="1"/>
    <col min="9624" max="9624" width="5" style="880" customWidth="1"/>
    <col min="9625" max="9625" width="3.42578125" style="880" customWidth="1"/>
    <col min="9626" max="9626" width="4.7109375" style="880" customWidth="1"/>
    <col min="9627" max="9627" width="2.5703125" style="880" customWidth="1"/>
    <col min="9628" max="9628" width="5.28515625" style="880" customWidth="1"/>
    <col min="9629" max="9629" width="3.5703125" style="880" customWidth="1"/>
    <col min="9630" max="9630" width="5" style="880" customWidth="1"/>
    <col min="9631" max="9631" width="7" style="880" customWidth="1"/>
    <col min="9632" max="9632" width="6.7109375" style="880" customWidth="1"/>
    <col min="9633" max="9634" width="3.28515625" style="880" customWidth="1"/>
    <col min="9635" max="9635" width="3.42578125" style="880" customWidth="1"/>
    <col min="9636" max="9636" width="5.5703125" style="880" customWidth="1"/>
    <col min="9637" max="9637" width="6" style="880" customWidth="1"/>
    <col min="9638" max="9638" width="5" style="880" customWidth="1"/>
    <col min="9639" max="9639" width="6.5703125" style="880" customWidth="1"/>
    <col min="9640" max="9640" width="3.7109375" style="880" customWidth="1"/>
    <col min="9641" max="9859" width="8.85546875" style="880"/>
    <col min="9860" max="9860" width="4.140625" style="880" customWidth="1"/>
    <col min="9861" max="9861" width="8.42578125" style="880" customWidth="1"/>
    <col min="9862" max="9862" width="22.28515625" style="880" customWidth="1"/>
    <col min="9863" max="9865" width="4" style="880" customWidth="1"/>
    <col min="9866" max="9866" width="4.42578125" style="880" customWidth="1"/>
    <col min="9867" max="9867" width="2.5703125" style="880" customWidth="1"/>
    <col min="9868" max="9868" width="2.7109375" style="880" customWidth="1"/>
    <col min="9869" max="9869" width="3.28515625" style="880" customWidth="1"/>
    <col min="9870" max="9870" width="3.7109375" style="880" customWidth="1"/>
    <col min="9871" max="9872" width="2.42578125" style="880" customWidth="1"/>
    <col min="9873" max="9873" width="3.5703125" style="880" customWidth="1"/>
    <col min="9874" max="9874" width="3.140625" style="880" customWidth="1"/>
    <col min="9875" max="9875" width="2.42578125" style="880" customWidth="1"/>
    <col min="9876" max="9877" width="2.85546875" style="880" customWidth="1"/>
    <col min="9878" max="9878" width="3.28515625" style="880" customWidth="1"/>
    <col min="9879" max="9879" width="2.5703125" style="880" customWidth="1"/>
    <col min="9880" max="9880" width="5" style="880" customWidth="1"/>
    <col min="9881" max="9881" width="3.42578125" style="880" customWidth="1"/>
    <col min="9882" max="9882" width="4.7109375" style="880" customWidth="1"/>
    <col min="9883" max="9883" width="2.5703125" style="880" customWidth="1"/>
    <col min="9884" max="9884" width="5.28515625" style="880" customWidth="1"/>
    <col min="9885" max="9885" width="3.5703125" style="880" customWidth="1"/>
    <col min="9886" max="9886" width="5" style="880" customWidth="1"/>
    <col min="9887" max="9887" width="7" style="880" customWidth="1"/>
    <col min="9888" max="9888" width="6.7109375" style="880" customWidth="1"/>
    <col min="9889" max="9890" width="3.28515625" style="880" customWidth="1"/>
    <col min="9891" max="9891" width="3.42578125" style="880" customWidth="1"/>
    <col min="9892" max="9892" width="5.5703125" style="880" customWidth="1"/>
    <col min="9893" max="9893" width="6" style="880" customWidth="1"/>
    <col min="9894" max="9894" width="5" style="880" customWidth="1"/>
    <col min="9895" max="9895" width="6.5703125" style="880" customWidth="1"/>
    <col min="9896" max="9896" width="3.7109375" style="880" customWidth="1"/>
    <col min="9897" max="10115" width="8.85546875" style="880"/>
    <col min="10116" max="10116" width="4.140625" style="880" customWidth="1"/>
    <col min="10117" max="10117" width="8.42578125" style="880" customWidth="1"/>
    <col min="10118" max="10118" width="22.28515625" style="880" customWidth="1"/>
    <col min="10119" max="10121" width="4" style="880" customWidth="1"/>
    <col min="10122" max="10122" width="4.42578125" style="880" customWidth="1"/>
    <col min="10123" max="10123" width="2.5703125" style="880" customWidth="1"/>
    <col min="10124" max="10124" width="2.7109375" style="880" customWidth="1"/>
    <col min="10125" max="10125" width="3.28515625" style="880" customWidth="1"/>
    <col min="10126" max="10126" width="3.7109375" style="880" customWidth="1"/>
    <col min="10127" max="10128" width="2.42578125" style="880" customWidth="1"/>
    <col min="10129" max="10129" width="3.5703125" style="880" customWidth="1"/>
    <col min="10130" max="10130" width="3.140625" style="880" customWidth="1"/>
    <col min="10131" max="10131" width="2.42578125" style="880" customWidth="1"/>
    <col min="10132" max="10133" width="2.85546875" style="880" customWidth="1"/>
    <col min="10134" max="10134" width="3.28515625" style="880" customWidth="1"/>
    <col min="10135" max="10135" width="2.5703125" style="880" customWidth="1"/>
    <col min="10136" max="10136" width="5" style="880" customWidth="1"/>
    <col min="10137" max="10137" width="3.42578125" style="880" customWidth="1"/>
    <col min="10138" max="10138" width="4.7109375" style="880" customWidth="1"/>
    <col min="10139" max="10139" width="2.5703125" style="880" customWidth="1"/>
    <col min="10140" max="10140" width="5.28515625" style="880" customWidth="1"/>
    <col min="10141" max="10141" width="3.5703125" style="880" customWidth="1"/>
    <col min="10142" max="10142" width="5" style="880" customWidth="1"/>
    <col min="10143" max="10143" width="7" style="880" customWidth="1"/>
    <col min="10144" max="10144" width="6.7109375" style="880" customWidth="1"/>
    <col min="10145" max="10146" width="3.28515625" style="880" customWidth="1"/>
    <col min="10147" max="10147" width="3.42578125" style="880" customWidth="1"/>
    <col min="10148" max="10148" width="5.5703125" style="880" customWidth="1"/>
    <col min="10149" max="10149" width="6" style="880" customWidth="1"/>
    <col min="10150" max="10150" width="5" style="880" customWidth="1"/>
    <col min="10151" max="10151" width="6.5703125" style="880" customWidth="1"/>
    <col min="10152" max="10152" width="3.7109375" style="880" customWidth="1"/>
    <col min="10153" max="10371" width="8.85546875" style="880"/>
    <col min="10372" max="10372" width="4.140625" style="880" customWidth="1"/>
    <col min="10373" max="10373" width="8.42578125" style="880" customWidth="1"/>
    <col min="10374" max="10374" width="22.28515625" style="880" customWidth="1"/>
    <col min="10375" max="10377" width="4" style="880" customWidth="1"/>
    <col min="10378" max="10378" width="4.42578125" style="880" customWidth="1"/>
    <col min="10379" max="10379" width="2.5703125" style="880" customWidth="1"/>
    <col min="10380" max="10380" width="2.7109375" style="880" customWidth="1"/>
    <col min="10381" max="10381" width="3.28515625" style="880" customWidth="1"/>
    <col min="10382" max="10382" width="3.7109375" style="880" customWidth="1"/>
    <col min="10383" max="10384" width="2.42578125" style="880" customWidth="1"/>
    <col min="10385" max="10385" width="3.5703125" style="880" customWidth="1"/>
    <col min="10386" max="10386" width="3.140625" style="880" customWidth="1"/>
    <col min="10387" max="10387" width="2.42578125" style="880" customWidth="1"/>
    <col min="10388" max="10389" width="2.85546875" style="880" customWidth="1"/>
    <col min="10390" max="10390" width="3.28515625" style="880" customWidth="1"/>
    <col min="10391" max="10391" width="2.5703125" style="880" customWidth="1"/>
    <col min="10392" max="10392" width="5" style="880" customWidth="1"/>
    <col min="10393" max="10393" width="3.42578125" style="880" customWidth="1"/>
    <col min="10394" max="10394" width="4.7109375" style="880" customWidth="1"/>
    <col min="10395" max="10395" width="2.5703125" style="880" customWidth="1"/>
    <col min="10396" max="10396" width="5.28515625" style="880" customWidth="1"/>
    <col min="10397" max="10397" width="3.5703125" style="880" customWidth="1"/>
    <col min="10398" max="10398" width="5" style="880" customWidth="1"/>
    <col min="10399" max="10399" width="7" style="880" customWidth="1"/>
    <col min="10400" max="10400" width="6.7109375" style="880" customWidth="1"/>
    <col min="10401" max="10402" width="3.28515625" style="880" customWidth="1"/>
    <col min="10403" max="10403" width="3.42578125" style="880" customWidth="1"/>
    <col min="10404" max="10404" width="5.5703125" style="880" customWidth="1"/>
    <col min="10405" max="10405" width="6" style="880" customWidth="1"/>
    <col min="10406" max="10406" width="5" style="880" customWidth="1"/>
    <col min="10407" max="10407" width="6.5703125" style="880" customWidth="1"/>
    <col min="10408" max="10408" width="3.7109375" style="880" customWidth="1"/>
    <col min="10409" max="10627" width="8.85546875" style="880"/>
    <col min="10628" max="10628" width="4.140625" style="880" customWidth="1"/>
    <col min="10629" max="10629" width="8.42578125" style="880" customWidth="1"/>
    <col min="10630" max="10630" width="22.28515625" style="880" customWidth="1"/>
    <col min="10631" max="10633" width="4" style="880" customWidth="1"/>
    <col min="10634" max="10634" width="4.42578125" style="880" customWidth="1"/>
    <col min="10635" max="10635" width="2.5703125" style="880" customWidth="1"/>
    <col min="10636" max="10636" width="2.7109375" style="880" customWidth="1"/>
    <col min="10637" max="10637" width="3.28515625" style="880" customWidth="1"/>
    <col min="10638" max="10638" width="3.7109375" style="880" customWidth="1"/>
    <col min="10639" max="10640" width="2.42578125" style="880" customWidth="1"/>
    <col min="10641" max="10641" width="3.5703125" style="880" customWidth="1"/>
    <col min="10642" max="10642" width="3.140625" style="880" customWidth="1"/>
    <col min="10643" max="10643" width="2.42578125" style="880" customWidth="1"/>
    <col min="10644" max="10645" width="2.85546875" style="880" customWidth="1"/>
    <col min="10646" max="10646" width="3.28515625" style="880" customWidth="1"/>
    <col min="10647" max="10647" width="2.5703125" style="880" customWidth="1"/>
    <col min="10648" max="10648" width="5" style="880" customWidth="1"/>
    <col min="10649" max="10649" width="3.42578125" style="880" customWidth="1"/>
    <col min="10650" max="10650" width="4.7109375" style="880" customWidth="1"/>
    <col min="10651" max="10651" width="2.5703125" style="880" customWidth="1"/>
    <col min="10652" max="10652" width="5.28515625" style="880" customWidth="1"/>
    <col min="10653" max="10653" width="3.5703125" style="880" customWidth="1"/>
    <col min="10654" max="10654" width="5" style="880" customWidth="1"/>
    <col min="10655" max="10655" width="7" style="880" customWidth="1"/>
    <col min="10656" max="10656" width="6.7109375" style="880" customWidth="1"/>
    <col min="10657" max="10658" width="3.28515625" style="880" customWidth="1"/>
    <col min="10659" max="10659" width="3.42578125" style="880" customWidth="1"/>
    <col min="10660" max="10660" width="5.5703125" style="880" customWidth="1"/>
    <col min="10661" max="10661" width="6" style="880" customWidth="1"/>
    <col min="10662" max="10662" width="5" style="880" customWidth="1"/>
    <col min="10663" max="10663" width="6.5703125" style="880" customWidth="1"/>
    <col min="10664" max="10664" width="3.7109375" style="880" customWidth="1"/>
    <col min="10665" max="10883" width="8.85546875" style="880"/>
    <col min="10884" max="10884" width="4.140625" style="880" customWidth="1"/>
    <col min="10885" max="10885" width="8.42578125" style="880" customWidth="1"/>
    <col min="10886" max="10886" width="22.28515625" style="880" customWidth="1"/>
    <col min="10887" max="10889" width="4" style="880" customWidth="1"/>
    <col min="10890" max="10890" width="4.42578125" style="880" customWidth="1"/>
    <col min="10891" max="10891" width="2.5703125" style="880" customWidth="1"/>
    <col min="10892" max="10892" width="2.7109375" style="880" customWidth="1"/>
    <col min="10893" max="10893" width="3.28515625" style="880" customWidth="1"/>
    <col min="10894" max="10894" width="3.7109375" style="880" customWidth="1"/>
    <col min="10895" max="10896" width="2.42578125" style="880" customWidth="1"/>
    <col min="10897" max="10897" width="3.5703125" style="880" customWidth="1"/>
    <col min="10898" max="10898" width="3.140625" style="880" customWidth="1"/>
    <col min="10899" max="10899" width="2.42578125" style="880" customWidth="1"/>
    <col min="10900" max="10901" width="2.85546875" style="880" customWidth="1"/>
    <col min="10902" max="10902" width="3.28515625" style="880" customWidth="1"/>
    <col min="10903" max="10903" width="2.5703125" style="880" customWidth="1"/>
    <col min="10904" max="10904" width="5" style="880" customWidth="1"/>
    <col min="10905" max="10905" width="3.42578125" style="880" customWidth="1"/>
    <col min="10906" max="10906" width="4.7109375" style="880" customWidth="1"/>
    <col min="10907" max="10907" width="2.5703125" style="880" customWidth="1"/>
    <col min="10908" max="10908" width="5.28515625" style="880" customWidth="1"/>
    <col min="10909" max="10909" width="3.5703125" style="880" customWidth="1"/>
    <col min="10910" max="10910" width="5" style="880" customWidth="1"/>
    <col min="10911" max="10911" width="7" style="880" customWidth="1"/>
    <col min="10912" max="10912" width="6.7109375" style="880" customWidth="1"/>
    <col min="10913" max="10914" width="3.28515625" style="880" customWidth="1"/>
    <col min="10915" max="10915" width="3.42578125" style="880" customWidth="1"/>
    <col min="10916" max="10916" width="5.5703125" style="880" customWidth="1"/>
    <col min="10917" max="10917" width="6" style="880" customWidth="1"/>
    <col min="10918" max="10918" width="5" style="880" customWidth="1"/>
    <col min="10919" max="10919" width="6.5703125" style="880" customWidth="1"/>
    <col min="10920" max="10920" width="3.7109375" style="880" customWidth="1"/>
    <col min="10921" max="11139" width="8.85546875" style="880"/>
    <col min="11140" max="11140" width="4.140625" style="880" customWidth="1"/>
    <col min="11141" max="11141" width="8.42578125" style="880" customWidth="1"/>
    <col min="11142" max="11142" width="22.28515625" style="880" customWidth="1"/>
    <col min="11143" max="11145" width="4" style="880" customWidth="1"/>
    <col min="11146" max="11146" width="4.42578125" style="880" customWidth="1"/>
    <col min="11147" max="11147" width="2.5703125" style="880" customWidth="1"/>
    <col min="11148" max="11148" width="2.7109375" style="880" customWidth="1"/>
    <col min="11149" max="11149" width="3.28515625" style="880" customWidth="1"/>
    <col min="11150" max="11150" width="3.7109375" style="880" customWidth="1"/>
    <col min="11151" max="11152" width="2.42578125" style="880" customWidth="1"/>
    <col min="11153" max="11153" width="3.5703125" style="880" customWidth="1"/>
    <col min="11154" max="11154" width="3.140625" style="880" customWidth="1"/>
    <col min="11155" max="11155" width="2.42578125" style="880" customWidth="1"/>
    <col min="11156" max="11157" width="2.85546875" style="880" customWidth="1"/>
    <col min="11158" max="11158" width="3.28515625" style="880" customWidth="1"/>
    <col min="11159" max="11159" width="2.5703125" style="880" customWidth="1"/>
    <col min="11160" max="11160" width="5" style="880" customWidth="1"/>
    <col min="11161" max="11161" width="3.42578125" style="880" customWidth="1"/>
    <col min="11162" max="11162" width="4.7109375" style="880" customWidth="1"/>
    <col min="11163" max="11163" width="2.5703125" style="880" customWidth="1"/>
    <col min="11164" max="11164" width="5.28515625" style="880" customWidth="1"/>
    <col min="11165" max="11165" width="3.5703125" style="880" customWidth="1"/>
    <col min="11166" max="11166" width="5" style="880" customWidth="1"/>
    <col min="11167" max="11167" width="7" style="880" customWidth="1"/>
    <col min="11168" max="11168" width="6.7109375" style="880" customWidth="1"/>
    <col min="11169" max="11170" width="3.28515625" style="880" customWidth="1"/>
    <col min="11171" max="11171" width="3.42578125" style="880" customWidth="1"/>
    <col min="11172" max="11172" width="5.5703125" style="880" customWidth="1"/>
    <col min="11173" max="11173" width="6" style="880" customWidth="1"/>
    <col min="11174" max="11174" width="5" style="880" customWidth="1"/>
    <col min="11175" max="11175" width="6.5703125" style="880" customWidth="1"/>
    <col min="11176" max="11176" width="3.7109375" style="880" customWidth="1"/>
    <col min="11177" max="11395" width="8.85546875" style="880"/>
    <col min="11396" max="11396" width="4.140625" style="880" customWidth="1"/>
    <col min="11397" max="11397" width="8.42578125" style="880" customWidth="1"/>
    <col min="11398" max="11398" width="22.28515625" style="880" customWidth="1"/>
    <col min="11399" max="11401" width="4" style="880" customWidth="1"/>
    <col min="11402" max="11402" width="4.42578125" style="880" customWidth="1"/>
    <col min="11403" max="11403" width="2.5703125" style="880" customWidth="1"/>
    <col min="11404" max="11404" width="2.7109375" style="880" customWidth="1"/>
    <col min="11405" max="11405" width="3.28515625" style="880" customWidth="1"/>
    <col min="11406" max="11406" width="3.7109375" style="880" customWidth="1"/>
    <col min="11407" max="11408" width="2.42578125" style="880" customWidth="1"/>
    <col min="11409" max="11409" width="3.5703125" style="880" customWidth="1"/>
    <col min="11410" max="11410" width="3.140625" style="880" customWidth="1"/>
    <col min="11411" max="11411" width="2.42578125" style="880" customWidth="1"/>
    <col min="11412" max="11413" width="2.85546875" style="880" customWidth="1"/>
    <col min="11414" max="11414" width="3.28515625" style="880" customWidth="1"/>
    <col min="11415" max="11415" width="2.5703125" style="880" customWidth="1"/>
    <col min="11416" max="11416" width="5" style="880" customWidth="1"/>
    <col min="11417" max="11417" width="3.42578125" style="880" customWidth="1"/>
    <col min="11418" max="11418" width="4.7109375" style="880" customWidth="1"/>
    <col min="11419" max="11419" width="2.5703125" style="880" customWidth="1"/>
    <col min="11420" max="11420" width="5.28515625" style="880" customWidth="1"/>
    <col min="11421" max="11421" width="3.5703125" style="880" customWidth="1"/>
    <col min="11422" max="11422" width="5" style="880" customWidth="1"/>
    <col min="11423" max="11423" width="7" style="880" customWidth="1"/>
    <col min="11424" max="11424" width="6.7109375" style="880" customWidth="1"/>
    <col min="11425" max="11426" width="3.28515625" style="880" customWidth="1"/>
    <col min="11427" max="11427" width="3.42578125" style="880" customWidth="1"/>
    <col min="11428" max="11428" width="5.5703125" style="880" customWidth="1"/>
    <col min="11429" max="11429" width="6" style="880" customWidth="1"/>
    <col min="11430" max="11430" width="5" style="880" customWidth="1"/>
    <col min="11431" max="11431" width="6.5703125" style="880" customWidth="1"/>
    <col min="11432" max="11432" width="3.7109375" style="880" customWidth="1"/>
    <col min="11433" max="11651" width="8.85546875" style="880"/>
    <col min="11652" max="11652" width="4.140625" style="880" customWidth="1"/>
    <col min="11653" max="11653" width="8.42578125" style="880" customWidth="1"/>
    <col min="11654" max="11654" width="22.28515625" style="880" customWidth="1"/>
    <col min="11655" max="11657" width="4" style="880" customWidth="1"/>
    <col min="11658" max="11658" width="4.42578125" style="880" customWidth="1"/>
    <col min="11659" max="11659" width="2.5703125" style="880" customWidth="1"/>
    <col min="11660" max="11660" width="2.7109375" style="880" customWidth="1"/>
    <col min="11661" max="11661" width="3.28515625" style="880" customWidth="1"/>
    <col min="11662" max="11662" width="3.7109375" style="880" customWidth="1"/>
    <col min="11663" max="11664" width="2.42578125" style="880" customWidth="1"/>
    <col min="11665" max="11665" width="3.5703125" style="880" customWidth="1"/>
    <col min="11666" max="11666" width="3.140625" style="880" customWidth="1"/>
    <col min="11667" max="11667" width="2.42578125" style="880" customWidth="1"/>
    <col min="11668" max="11669" width="2.85546875" style="880" customWidth="1"/>
    <col min="11670" max="11670" width="3.28515625" style="880" customWidth="1"/>
    <col min="11671" max="11671" width="2.5703125" style="880" customWidth="1"/>
    <col min="11672" max="11672" width="5" style="880" customWidth="1"/>
    <col min="11673" max="11673" width="3.42578125" style="880" customWidth="1"/>
    <col min="11674" max="11674" width="4.7109375" style="880" customWidth="1"/>
    <col min="11675" max="11675" width="2.5703125" style="880" customWidth="1"/>
    <col min="11676" max="11676" width="5.28515625" style="880" customWidth="1"/>
    <col min="11677" max="11677" width="3.5703125" style="880" customWidth="1"/>
    <col min="11678" max="11678" width="5" style="880" customWidth="1"/>
    <col min="11679" max="11679" width="7" style="880" customWidth="1"/>
    <col min="11680" max="11680" width="6.7109375" style="880" customWidth="1"/>
    <col min="11681" max="11682" width="3.28515625" style="880" customWidth="1"/>
    <col min="11683" max="11683" width="3.42578125" style="880" customWidth="1"/>
    <col min="11684" max="11684" width="5.5703125" style="880" customWidth="1"/>
    <col min="11685" max="11685" width="6" style="880" customWidth="1"/>
    <col min="11686" max="11686" width="5" style="880" customWidth="1"/>
    <col min="11687" max="11687" width="6.5703125" style="880" customWidth="1"/>
    <col min="11688" max="11688" width="3.7109375" style="880" customWidth="1"/>
    <col min="11689" max="11907" width="8.85546875" style="880"/>
    <col min="11908" max="11908" width="4.140625" style="880" customWidth="1"/>
    <col min="11909" max="11909" width="8.42578125" style="880" customWidth="1"/>
    <col min="11910" max="11910" width="22.28515625" style="880" customWidth="1"/>
    <col min="11911" max="11913" width="4" style="880" customWidth="1"/>
    <col min="11914" max="11914" width="4.42578125" style="880" customWidth="1"/>
    <col min="11915" max="11915" width="2.5703125" style="880" customWidth="1"/>
    <col min="11916" max="11916" width="2.7109375" style="880" customWidth="1"/>
    <col min="11917" max="11917" width="3.28515625" style="880" customWidth="1"/>
    <col min="11918" max="11918" width="3.7109375" style="880" customWidth="1"/>
    <col min="11919" max="11920" width="2.42578125" style="880" customWidth="1"/>
    <col min="11921" max="11921" width="3.5703125" style="880" customWidth="1"/>
    <col min="11922" max="11922" width="3.140625" style="880" customWidth="1"/>
    <col min="11923" max="11923" width="2.42578125" style="880" customWidth="1"/>
    <col min="11924" max="11925" width="2.85546875" style="880" customWidth="1"/>
    <col min="11926" max="11926" width="3.28515625" style="880" customWidth="1"/>
    <col min="11927" max="11927" width="2.5703125" style="880" customWidth="1"/>
    <col min="11928" max="11928" width="5" style="880" customWidth="1"/>
    <col min="11929" max="11929" width="3.42578125" style="880" customWidth="1"/>
    <col min="11930" max="11930" width="4.7109375" style="880" customWidth="1"/>
    <col min="11931" max="11931" width="2.5703125" style="880" customWidth="1"/>
    <col min="11932" max="11932" width="5.28515625" style="880" customWidth="1"/>
    <col min="11933" max="11933" width="3.5703125" style="880" customWidth="1"/>
    <col min="11934" max="11934" width="5" style="880" customWidth="1"/>
    <col min="11935" max="11935" width="7" style="880" customWidth="1"/>
    <col min="11936" max="11936" width="6.7109375" style="880" customWidth="1"/>
    <col min="11937" max="11938" width="3.28515625" style="880" customWidth="1"/>
    <col min="11939" max="11939" width="3.42578125" style="880" customWidth="1"/>
    <col min="11940" max="11940" width="5.5703125" style="880" customWidth="1"/>
    <col min="11941" max="11941" width="6" style="880" customWidth="1"/>
    <col min="11942" max="11942" width="5" style="880" customWidth="1"/>
    <col min="11943" max="11943" width="6.5703125" style="880" customWidth="1"/>
    <col min="11944" max="11944" width="3.7109375" style="880" customWidth="1"/>
    <col min="11945" max="12163" width="8.85546875" style="880"/>
    <col min="12164" max="12164" width="4.140625" style="880" customWidth="1"/>
    <col min="12165" max="12165" width="8.42578125" style="880" customWidth="1"/>
    <col min="12166" max="12166" width="22.28515625" style="880" customWidth="1"/>
    <col min="12167" max="12169" width="4" style="880" customWidth="1"/>
    <col min="12170" max="12170" width="4.42578125" style="880" customWidth="1"/>
    <col min="12171" max="12171" width="2.5703125" style="880" customWidth="1"/>
    <col min="12172" max="12172" width="2.7109375" style="880" customWidth="1"/>
    <col min="12173" max="12173" width="3.28515625" style="880" customWidth="1"/>
    <col min="12174" max="12174" width="3.7109375" style="880" customWidth="1"/>
    <col min="12175" max="12176" width="2.42578125" style="880" customWidth="1"/>
    <col min="12177" max="12177" width="3.5703125" style="880" customWidth="1"/>
    <col min="12178" max="12178" width="3.140625" style="880" customWidth="1"/>
    <col min="12179" max="12179" width="2.42578125" style="880" customWidth="1"/>
    <col min="12180" max="12181" width="2.85546875" style="880" customWidth="1"/>
    <col min="12182" max="12182" width="3.28515625" style="880" customWidth="1"/>
    <col min="12183" max="12183" width="2.5703125" style="880" customWidth="1"/>
    <col min="12184" max="12184" width="5" style="880" customWidth="1"/>
    <col min="12185" max="12185" width="3.42578125" style="880" customWidth="1"/>
    <col min="12186" max="12186" width="4.7109375" style="880" customWidth="1"/>
    <col min="12187" max="12187" width="2.5703125" style="880" customWidth="1"/>
    <col min="12188" max="12188" width="5.28515625" style="880" customWidth="1"/>
    <col min="12189" max="12189" width="3.5703125" style="880" customWidth="1"/>
    <col min="12190" max="12190" width="5" style="880" customWidth="1"/>
    <col min="12191" max="12191" width="7" style="880" customWidth="1"/>
    <col min="12192" max="12192" width="6.7109375" style="880" customWidth="1"/>
    <col min="12193" max="12194" width="3.28515625" style="880" customWidth="1"/>
    <col min="12195" max="12195" width="3.42578125" style="880" customWidth="1"/>
    <col min="12196" max="12196" width="5.5703125" style="880" customWidth="1"/>
    <col min="12197" max="12197" width="6" style="880" customWidth="1"/>
    <col min="12198" max="12198" width="5" style="880" customWidth="1"/>
    <col min="12199" max="12199" width="6.5703125" style="880" customWidth="1"/>
    <col min="12200" max="12200" width="3.7109375" style="880" customWidth="1"/>
    <col min="12201" max="12419" width="8.85546875" style="880"/>
    <col min="12420" max="12420" width="4.140625" style="880" customWidth="1"/>
    <col min="12421" max="12421" width="8.42578125" style="880" customWidth="1"/>
    <col min="12422" max="12422" width="22.28515625" style="880" customWidth="1"/>
    <col min="12423" max="12425" width="4" style="880" customWidth="1"/>
    <col min="12426" max="12426" width="4.42578125" style="880" customWidth="1"/>
    <col min="12427" max="12427" width="2.5703125" style="880" customWidth="1"/>
    <col min="12428" max="12428" width="2.7109375" style="880" customWidth="1"/>
    <col min="12429" max="12429" width="3.28515625" style="880" customWidth="1"/>
    <col min="12430" max="12430" width="3.7109375" style="880" customWidth="1"/>
    <col min="12431" max="12432" width="2.42578125" style="880" customWidth="1"/>
    <col min="12433" max="12433" width="3.5703125" style="880" customWidth="1"/>
    <col min="12434" max="12434" width="3.140625" style="880" customWidth="1"/>
    <col min="12435" max="12435" width="2.42578125" style="880" customWidth="1"/>
    <col min="12436" max="12437" width="2.85546875" style="880" customWidth="1"/>
    <col min="12438" max="12438" width="3.28515625" style="880" customWidth="1"/>
    <col min="12439" max="12439" width="2.5703125" style="880" customWidth="1"/>
    <col min="12440" max="12440" width="5" style="880" customWidth="1"/>
    <col min="12441" max="12441" width="3.42578125" style="880" customWidth="1"/>
    <col min="12442" max="12442" width="4.7109375" style="880" customWidth="1"/>
    <col min="12443" max="12443" width="2.5703125" style="880" customWidth="1"/>
    <col min="12444" max="12444" width="5.28515625" style="880" customWidth="1"/>
    <col min="12445" max="12445" width="3.5703125" style="880" customWidth="1"/>
    <col min="12446" max="12446" width="5" style="880" customWidth="1"/>
    <col min="12447" max="12447" width="7" style="880" customWidth="1"/>
    <col min="12448" max="12448" width="6.7109375" style="880" customWidth="1"/>
    <col min="12449" max="12450" width="3.28515625" style="880" customWidth="1"/>
    <col min="12451" max="12451" width="3.42578125" style="880" customWidth="1"/>
    <col min="12452" max="12452" width="5.5703125" style="880" customWidth="1"/>
    <col min="12453" max="12453" width="6" style="880" customWidth="1"/>
    <col min="12454" max="12454" width="5" style="880" customWidth="1"/>
    <col min="12455" max="12455" width="6.5703125" style="880" customWidth="1"/>
    <col min="12456" max="12456" width="3.7109375" style="880" customWidth="1"/>
    <col min="12457" max="12675" width="8.85546875" style="880"/>
    <col min="12676" max="12676" width="4.140625" style="880" customWidth="1"/>
    <col min="12677" max="12677" width="8.42578125" style="880" customWidth="1"/>
    <col min="12678" max="12678" width="22.28515625" style="880" customWidth="1"/>
    <col min="12679" max="12681" width="4" style="880" customWidth="1"/>
    <col min="12682" max="12682" width="4.42578125" style="880" customWidth="1"/>
    <col min="12683" max="12683" width="2.5703125" style="880" customWidth="1"/>
    <col min="12684" max="12684" width="2.7109375" style="880" customWidth="1"/>
    <col min="12685" max="12685" width="3.28515625" style="880" customWidth="1"/>
    <col min="12686" max="12686" width="3.7109375" style="880" customWidth="1"/>
    <col min="12687" max="12688" width="2.42578125" style="880" customWidth="1"/>
    <col min="12689" max="12689" width="3.5703125" style="880" customWidth="1"/>
    <col min="12690" max="12690" width="3.140625" style="880" customWidth="1"/>
    <col min="12691" max="12691" width="2.42578125" style="880" customWidth="1"/>
    <col min="12692" max="12693" width="2.85546875" style="880" customWidth="1"/>
    <col min="12694" max="12694" width="3.28515625" style="880" customWidth="1"/>
    <col min="12695" max="12695" width="2.5703125" style="880" customWidth="1"/>
    <col min="12696" max="12696" width="5" style="880" customWidth="1"/>
    <col min="12697" max="12697" width="3.42578125" style="880" customWidth="1"/>
    <col min="12698" max="12698" width="4.7109375" style="880" customWidth="1"/>
    <col min="12699" max="12699" width="2.5703125" style="880" customWidth="1"/>
    <col min="12700" max="12700" width="5.28515625" style="880" customWidth="1"/>
    <col min="12701" max="12701" width="3.5703125" style="880" customWidth="1"/>
    <col min="12702" max="12702" width="5" style="880" customWidth="1"/>
    <col min="12703" max="12703" width="7" style="880" customWidth="1"/>
    <col min="12704" max="12704" width="6.7109375" style="880" customWidth="1"/>
    <col min="12705" max="12706" width="3.28515625" style="880" customWidth="1"/>
    <col min="12707" max="12707" width="3.42578125" style="880" customWidth="1"/>
    <col min="12708" max="12708" width="5.5703125" style="880" customWidth="1"/>
    <col min="12709" max="12709" width="6" style="880" customWidth="1"/>
    <col min="12710" max="12710" width="5" style="880" customWidth="1"/>
    <col min="12711" max="12711" width="6.5703125" style="880" customWidth="1"/>
    <col min="12712" max="12712" width="3.7109375" style="880" customWidth="1"/>
    <col min="12713" max="12931" width="8.85546875" style="880"/>
    <col min="12932" max="12932" width="4.140625" style="880" customWidth="1"/>
    <col min="12933" max="12933" width="8.42578125" style="880" customWidth="1"/>
    <col min="12934" max="12934" width="22.28515625" style="880" customWidth="1"/>
    <col min="12935" max="12937" width="4" style="880" customWidth="1"/>
    <col min="12938" max="12938" width="4.42578125" style="880" customWidth="1"/>
    <col min="12939" max="12939" width="2.5703125" style="880" customWidth="1"/>
    <col min="12940" max="12940" width="2.7109375" style="880" customWidth="1"/>
    <col min="12941" max="12941" width="3.28515625" style="880" customWidth="1"/>
    <col min="12942" max="12942" width="3.7109375" style="880" customWidth="1"/>
    <col min="12943" max="12944" width="2.42578125" style="880" customWidth="1"/>
    <col min="12945" max="12945" width="3.5703125" style="880" customWidth="1"/>
    <col min="12946" max="12946" width="3.140625" style="880" customWidth="1"/>
    <col min="12947" max="12947" width="2.42578125" style="880" customWidth="1"/>
    <col min="12948" max="12949" width="2.85546875" style="880" customWidth="1"/>
    <col min="12950" max="12950" width="3.28515625" style="880" customWidth="1"/>
    <col min="12951" max="12951" width="2.5703125" style="880" customWidth="1"/>
    <col min="12952" max="12952" width="5" style="880" customWidth="1"/>
    <col min="12953" max="12953" width="3.42578125" style="880" customWidth="1"/>
    <col min="12954" max="12954" width="4.7109375" style="880" customWidth="1"/>
    <col min="12955" max="12955" width="2.5703125" style="880" customWidth="1"/>
    <col min="12956" max="12956" width="5.28515625" style="880" customWidth="1"/>
    <col min="12957" max="12957" width="3.5703125" style="880" customWidth="1"/>
    <col min="12958" max="12958" width="5" style="880" customWidth="1"/>
    <col min="12959" max="12959" width="7" style="880" customWidth="1"/>
    <col min="12960" max="12960" width="6.7109375" style="880" customWidth="1"/>
    <col min="12961" max="12962" width="3.28515625" style="880" customWidth="1"/>
    <col min="12963" max="12963" width="3.42578125" style="880" customWidth="1"/>
    <col min="12964" max="12964" width="5.5703125" style="880" customWidth="1"/>
    <col min="12965" max="12965" width="6" style="880" customWidth="1"/>
    <col min="12966" max="12966" width="5" style="880" customWidth="1"/>
    <col min="12967" max="12967" width="6.5703125" style="880" customWidth="1"/>
    <col min="12968" max="12968" width="3.7109375" style="880" customWidth="1"/>
    <col min="12969" max="13187" width="8.85546875" style="880"/>
    <col min="13188" max="13188" width="4.140625" style="880" customWidth="1"/>
    <col min="13189" max="13189" width="8.42578125" style="880" customWidth="1"/>
    <col min="13190" max="13190" width="22.28515625" style="880" customWidth="1"/>
    <col min="13191" max="13193" width="4" style="880" customWidth="1"/>
    <col min="13194" max="13194" width="4.42578125" style="880" customWidth="1"/>
    <col min="13195" max="13195" width="2.5703125" style="880" customWidth="1"/>
    <col min="13196" max="13196" width="2.7109375" style="880" customWidth="1"/>
    <col min="13197" max="13197" width="3.28515625" style="880" customWidth="1"/>
    <col min="13198" max="13198" width="3.7109375" style="880" customWidth="1"/>
    <col min="13199" max="13200" width="2.42578125" style="880" customWidth="1"/>
    <col min="13201" max="13201" width="3.5703125" style="880" customWidth="1"/>
    <col min="13202" max="13202" width="3.140625" style="880" customWidth="1"/>
    <col min="13203" max="13203" width="2.42578125" style="880" customWidth="1"/>
    <col min="13204" max="13205" width="2.85546875" style="880" customWidth="1"/>
    <col min="13206" max="13206" width="3.28515625" style="880" customWidth="1"/>
    <col min="13207" max="13207" width="2.5703125" style="880" customWidth="1"/>
    <col min="13208" max="13208" width="5" style="880" customWidth="1"/>
    <col min="13209" max="13209" width="3.42578125" style="880" customWidth="1"/>
    <col min="13210" max="13210" width="4.7109375" style="880" customWidth="1"/>
    <col min="13211" max="13211" width="2.5703125" style="880" customWidth="1"/>
    <col min="13212" max="13212" width="5.28515625" style="880" customWidth="1"/>
    <col min="13213" max="13213" width="3.5703125" style="880" customWidth="1"/>
    <col min="13214" max="13214" width="5" style="880" customWidth="1"/>
    <col min="13215" max="13215" width="7" style="880" customWidth="1"/>
    <col min="13216" max="13216" width="6.7109375" style="880" customWidth="1"/>
    <col min="13217" max="13218" width="3.28515625" style="880" customWidth="1"/>
    <col min="13219" max="13219" width="3.42578125" style="880" customWidth="1"/>
    <col min="13220" max="13220" width="5.5703125" style="880" customWidth="1"/>
    <col min="13221" max="13221" width="6" style="880" customWidth="1"/>
    <col min="13222" max="13222" width="5" style="880" customWidth="1"/>
    <col min="13223" max="13223" width="6.5703125" style="880" customWidth="1"/>
    <col min="13224" max="13224" width="3.7109375" style="880" customWidth="1"/>
    <col min="13225" max="13443" width="8.85546875" style="880"/>
    <col min="13444" max="13444" width="4.140625" style="880" customWidth="1"/>
    <col min="13445" max="13445" width="8.42578125" style="880" customWidth="1"/>
    <col min="13446" max="13446" width="22.28515625" style="880" customWidth="1"/>
    <col min="13447" max="13449" width="4" style="880" customWidth="1"/>
    <col min="13450" max="13450" width="4.42578125" style="880" customWidth="1"/>
    <col min="13451" max="13451" width="2.5703125" style="880" customWidth="1"/>
    <col min="13452" max="13452" width="2.7109375" style="880" customWidth="1"/>
    <col min="13453" max="13453" width="3.28515625" style="880" customWidth="1"/>
    <col min="13454" max="13454" width="3.7109375" style="880" customWidth="1"/>
    <col min="13455" max="13456" width="2.42578125" style="880" customWidth="1"/>
    <col min="13457" max="13457" width="3.5703125" style="880" customWidth="1"/>
    <col min="13458" max="13458" width="3.140625" style="880" customWidth="1"/>
    <col min="13459" max="13459" width="2.42578125" style="880" customWidth="1"/>
    <col min="13460" max="13461" width="2.85546875" style="880" customWidth="1"/>
    <col min="13462" max="13462" width="3.28515625" style="880" customWidth="1"/>
    <col min="13463" max="13463" width="2.5703125" style="880" customWidth="1"/>
    <col min="13464" max="13464" width="5" style="880" customWidth="1"/>
    <col min="13465" max="13465" width="3.42578125" style="880" customWidth="1"/>
    <col min="13466" max="13466" width="4.7109375" style="880" customWidth="1"/>
    <col min="13467" max="13467" width="2.5703125" style="880" customWidth="1"/>
    <col min="13468" max="13468" width="5.28515625" style="880" customWidth="1"/>
    <col min="13469" max="13469" width="3.5703125" style="880" customWidth="1"/>
    <col min="13470" max="13470" width="5" style="880" customWidth="1"/>
    <col min="13471" max="13471" width="7" style="880" customWidth="1"/>
    <col min="13472" max="13472" width="6.7109375" style="880" customWidth="1"/>
    <col min="13473" max="13474" width="3.28515625" style="880" customWidth="1"/>
    <col min="13475" max="13475" width="3.42578125" style="880" customWidth="1"/>
    <col min="13476" max="13476" width="5.5703125" style="880" customWidth="1"/>
    <col min="13477" max="13477" width="6" style="880" customWidth="1"/>
    <col min="13478" max="13478" width="5" style="880" customWidth="1"/>
    <col min="13479" max="13479" width="6.5703125" style="880" customWidth="1"/>
    <col min="13480" max="13480" width="3.7109375" style="880" customWidth="1"/>
    <col min="13481" max="13699" width="8.85546875" style="880"/>
    <col min="13700" max="13700" width="4.140625" style="880" customWidth="1"/>
    <col min="13701" max="13701" width="8.42578125" style="880" customWidth="1"/>
    <col min="13702" max="13702" width="22.28515625" style="880" customWidth="1"/>
    <col min="13703" max="13705" width="4" style="880" customWidth="1"/>
    <col min="13706" max="13706" width="4.42578125" style="880" customWidth="1"/>
    <col min="13707" max="13707" width="2.5703125" style="880" customWidth="1"/>
    <col min="13708" max="13708" width="2.7109375" style="880" customWidth="1"/>
    <col min="13709" max="13709" width="3.28515625" style="880" customWidth="1"/>
    <col min="13710" max="13710" width="3.7109375" style="880" customWidth="1"/>
    <col min="13711" max="13712" width="2.42578125" style="880" customWidth="1"/>
    <col min="13713" max="13713" width="3.5703125" style="880" customWidth="1"/>
    <col min="13714" max="13714" width="3.140625" style="880" customWidth="1"/>
    <col min="13715" max="13715" width="2.42578125" style="880" customWidth="1"/>
    <col min="13716" max="13717" width="2.85546875" style="880" customWidth="1"/>
    <col min="13718" max="13718" width="3.28515625" style="880" customWidth="1"/>
    <col min="13719" max="13719" width="2.5703125" style="880" customWidth="1"/>
    <col min="13720" max="13720" width="5" style="880" customWidth="1"/>
    <col min="13721" max="13721" width="3.42578125" style="880" customWidth="1"/>
    <col min="13722" max="13722" width="4.7109375" style="880" customWidth="1"/>
    <col min="13723" max="13723" width="2.5703125" style="880" customWidth="1"/>
    <col min="13724" max="13724" width="5.28515625" style="880" customWidth="1"/>
    <col min="13725" max="13725" width="3.5703125" style="880" customWidth="1"/>
    <col min="13726" max="13726" width="5" style="880" customWidth="1"/>
    <col min="13727" max="13727" width="7" style="880" customWidth="1"/>
    <col min="13728" max="13728" width="6.7109375" style="880" customWidth="1"/>
    <col min="13729" max="13730" width="3.28515625" style="880" customWidth="1"/>
    <col min="13731" max="13731" width="3.42578125" style="880" customWidth="1"/>
    <col min="13732" max="13732" width="5.5703125" style="880" customWidth="1"/>
    <col min="13733" max="13733" width="6" style="880" customWidth="1"/>
    <col min="13734" max="13734" width="5" style="880" customWidth="1"/>
    <col min="13735" max="13735" width="6.5703125" style="880" customWidth="1"/>
    <col min="13736" max="13736" width="3.7109375" style="880" customWidth="1"/>
    <col min="13737" max="13955" width="8.85546875" style="880"/>
    <col min="13956" max="13956" width="4.140625" style="880" customWidth="1"/>
    <col min="13957" max="13957" width="8.42578125" style="880" customWidth="1"/>
    <col min="13958" max="13958" width="22.28515625" style="880" customWidth="1"/>
    <col min="13959" max="13961" width="4" style="880" customWidth="1"/>
    <col min="13962" max="13962" width="4.42578125" style="880" customWidth="1"/>
    <col min="13963" max="13963" width="2.5703125" style="880" customWidth="1"/>
    <col min="13964" max="13964" width="2.7109375" style="880" customWidth="1"/>
    <col min="13965" max="13965" width="3.28515625" style="880" customWidth="1"/>
    <col min="13966" max="13966" width="3.7109375" style="880" customWidth="1"/>
    <col min="13967" max="13968" width="2.42578125" style="880" customWidth="1"/>
    <col min="13969" max="13969" width="3.5703125" style="880" customWidth="1"/>
    <col min="13970" max="13970" width="3.140625" style="880" customWidth="1"/>
    <col min="13971" max="13971" width="2.42578125" style="880" customWidth="1"/>
    <col min="13972" max="13973" width="2.85546875" style="880" customWidth="1"/>
    <col min="13974" max="13974" width="3.28515625" style="880" customWidth="1"/>
    <col min="13975" max="13975" width="2.5703125" style="880" customWidth="1"/>
    <col min="13976" max="13976" width="5" style="880" customWidth="1"/>
    <col min="13977" max="13977" width="3.42578125" style="880" customWidth="1"/>
    <col min="13978" max="13978" width="4.7109375" style="880" customWidth="1"/>
    <col min="13979" max="13979" width="2.5703125" style="880" customWidth="1"/>
    <col min="13980" max="13980" width="5.28515625" style="880" customWidth="1"/>
    <col min="13981" max="13981" width="3.5703125" style="880" customWidth="1"/>
    <col min="13982" max="13982" width="5" style="880" customWidth="1"/>
    <col min="13983" max="13983" width="7" style="880" customWidth="1"/>
    <col min="13984" max="13984" width="6.7109375" style="880" customWidth="1"/>
    <col min="13985" max="13986" width="3.28515625" style="880" customWidth="1"/>
    <col min="13987" max="13987" width="3.42578125" style="880" customWidth="1"/>
    <col min="13988" max="13988" width="5.5703125" style="880" customWidth="1"/>
    <col min="13989" max="13989" width="6" style="880" customWidth="1"/>
    <col min="13990" max="13990" width="5" style="880" customWidth="1"/>
    <col min="13991" max="13991" width="6.5703125" style="880" customWidth="1"/>
    <col min="13992" max="13992" width="3.7109375" style="880" customWidth="1"/>
    <col min="13993" max="14211" width="8.85546875" style="880"/>
    <col min="14212" max="14212" width="4.140625" style="880" customWidth="1"/>
    <col min="14213" max="14213" width="8.42578125" style="880" customWidth="1"/>
    <col min="14214" max="14214" width="22.28515625" style="880" customWidth="1"/>
    <col min="14215" max="14217" width="4" style="880" customWidth="1"/>
    <col min="14218" max="14218" width="4.42578125" style="880" customWidth="1"/>
    <col min="14219" max="14219" width="2.5703125" style="880" customWidth="1"/>
    <col min="14220" max="14220" width="2.7109375" style="880" customWidth="1"/>
    <col min="14221" max="14221" width="3.28515625" style="880" customWidth="1"/>
    <col min="14222" max="14222" width="3.7109375" style="880" customWidth="1"/>
    <col min="14223" max="14224" width="2.42578125" style="880" customWidth="1"/>
    <col min="14225" max="14225" width="3.5703125" style="880" customWidth="1"/>
    <col min="14226" max="14226" width="3.140625" style="880" customWidth="1"/>
    <col min="14227" max="14227" width="2.42578125" style="880" customWidth="1"/>
    <col min="14228" max="14229" width="2.85546875" style="880" customWidth="1"/>
    <col min="14230" max="14230" width="3.28515625" style="880" customWidth="1"/>
    <col min="14231" max="14231" width="2.5703125" style="880" customWidth="1"/>
    <col min="14232" max="14232" width="5" style="880" customWidth="1"/>
    <col min="14233" max="14233" width="3.42578125" style="880" customWidth="1"/>
    <col min="14234" max="14234" width="4.7109375" style="880" customWidth="1"/>
    <col min="14235" max="14235" width="2.5703125" style="880" customWidth="1"/>
    <col min="14236" max="14236" width="5.28515625" style="880" customWidth="1"/>
    <col min="14237" max="14237" width="3.5703125" style="880" customWidth="1"/>
    <col min="14238" max="14238" width="5" style="880" customWidth="1"/>
    <col min="14239" max="14239" width="7" style="880" customWidth="1"/>
    <col min="14240" max="14240" width="6.7109375" style="880" customWidth="1"/>
    <col min="14241" max="14242" width="3.28515625" style="880" customWidth="1"/>
    <col min="14243" max="14243" width="3.42578125" style="880" customWidth="1"/>
    <col min="14244" max="14244" width="5.5703125" style="880" customWidth="1"/>
    <col min="14245" max="14245" width="6" style="880" customWidth="1"/>
    <col min="14246" max="14246" width="5" style="880" customWidth="1"/>
    <col min="14247" max="14247" width="6.5703125" style="880" customWidth="1"/>
    <col min="14248" max="14248" width="3.7109375" style="880" customWidth="1"/>
    <col min="14249" max="14467" width="8.85546875" style="880"/>
    <col min="14468" max="14468" width="4.140625" style="880" customWidth="1"/>
    <col min="14469" max="14469" width="8.42578125" style="880" customWidth="1"/>
    <col min="14470" max="14470" width="22.28515625" style="880" customWidth="1"/>
    <col min="14471" max="14473" width="4" style="880" customWidth="1"/>
    <col min="14474" max="14474" width="4.42578125" style="880" customWidth="1"/>
    <col min="14475" max="14475" width="2.5703125" style="880" customWidth="1"/>
    <col min="14476" max="14476" width="2.7109375" style="880" customWidth="1"/>
    <col min="14477" max="14477" width="3.28515625" style="880" customWidth="1"/>
    <col min="14478" max="14478" width="3.7109375" style="880" customWidth="1"/>
    <col min="14479" max="14480" width="2.42578125" style="880" customWidth="1"/>
    <col min="14481" max="14481" width="3.5703125" style="880" customWidth="1"/>
    <col min="14482" max="14482" width="3.140625" style="880" customWidth="1"/>
    <col min="14483" max="14483" width="2.42578125" style="880" customWidth="1"/>
    <col min="14484" max="14485" width="2.85546875" style="880" customWidth="1"/>
    <col min="14486" max="14486" width="3.28515625" style="880" customWidth="1"/>
    <col min="14487" max="14487" width="2.5703125" style="880" customWidth="1"/>
    <col min="14488" max="14488" width="5" style="880" customWidth="1"/>
    <col min="14489" max="14489" width="3.42578125" style="880" customWidth="1"/>
    <col min="14490" max="14490" width="4.7109375" style="880" customWidth="1"/>
    <col min="14491" max="14491" width="2.5703125" style="880" customWidth="1"/>
    <col min="14492" max="14492" width="5.28515625" style="880" customWidth="1"/>
    <col min="14493" max="14493" width="3.5703125" style="880" customWidth="1"/>
    <col min="14494" max="14494" width="5" style="880" customWidth="1"/>
    <col min="14495" max="14495" width="7" style="880" customWidth="1"/>
    <col min="14496" max="14496" width="6.7109375" style="880" customWidth="1"/>
    <col min="14497" max="14498" width="3.28515625" style="880" customWidth="1"/>
    <col min="14499" max="14499" width="3.42578125" style="880" customWidth="1"/>
    <col min="14500" max="14500" width="5.5703125" style="880" customWidth="1"/>
    <col min="14501" max="14501" width="6" style="880" customWidth="1"/>
    <col min="14502" max="14502" width="5" style="880" customWidth="1"/>
    <col min="14503" max="14503" width="6.5703125" style="880" customWidth="1"/>
    <col min="14504" max="14504" width="3.7109375" style="880" customWidth="1"/>
    <col min="14505" max="14723" width="8.85546875" style="880"/>
    <col min="14724" max="14724" width="4.140625" style="880" customWidth="1"/>
    <col min="14725" max="14725" width="8.42578125" style="880" customWidth="1"/>
    <col min="14726" max="14726" width="22.28515625" style="880" customWidth="1"/>
    <col min="14727" max="14729" width="4" style="880" customWidth="1"/>
    <col min="14730" max="14730" width="4.42578125" style="880" customWidth="1"/>
    <col min="14731" max="14731" width="2.5703125" style="880" customWidth="1"/>
    <col min="14732" max="14732" width="2.7109375" style="880" customWidth="1"/>
    <col min="14733" max="14733" width="3.28515625" style="880" customWidth="1"/>
    <col min="14734" max="14734" width="3.7109375" style="880" customWidth="1"/>
    <col min="14735" max="14736" width="2.42578125" style="880" customWidth="1"/>
    <col min="14737" max="14737" width="3.5703125" style="880" customWidth="1"/>
    <col min="14738" max="14738" width="3.140625" style="880" customWidth="1"/>
    <col min="14739" max="14739" width="2.42578125" style="880" customWidth="1"/>
    <col min="14740" max="14741" width="2.85546875" style="880" customWidth="1"/>
    <col min="14742" max="14742" width="3.28515625" style="880" customWidth="1"/>
    <col min="14743" max="14743" width="2.5703125" style="880" customWidth="1"/>
    <col min="14744" max="14744" width="5" style="880" customWidth="1"/>
    <col min="14745" max="14745" width="3.42578125" style="880" customWidth="1"/>
    <col min="14746" max="14746" width="4.7109375" style="880" customWidth="1"/>
    <col min="14747" max="14747" width="2.5703125" style="880" customWidth="1"/>
    <col min="14748" max="14748" width="5.28515625" style="880" customWidth="1"/>
    <col min="14749" max="14749" width="3.5703125" style="880" customWidth="1"/>
    <col min="14750" max="14750" width="5" style="880" customWidth="1"/>
    <col min="14751" max="14751" width="7" style="880" customWidth="1"/>
    <col min="14752" max="14752" width="6.7109375" style="880" customWidth="1"/>
    <col min="14753" max="14754" width="3.28515625" style="880" customWidth="1"/>
    <col min="14755" max="14755" width="3.42578125" style="880" customWidth="1"/>
    <col min="14756" max="14756" width="5.5703125" style="880" customWidth="1"/>
    <col min="14757" max="14757" width="6" style="880" customWidth="1"/>
    <col min="14758" max="14758" width="5" style="880" customWidth="1"/>
    <col min="14759" max="14759" width="6.5703125" style="880" customWidth="1"/>
    <col min="14760" max="14760" width="3.7109375" style="880" customWidth="1"/>
    <col min="14761" max="14979" width="8.85546875" style="880"/>
    <col min="14980" max="14980" width="4.140625" style="880" customWidth="1"/>
    <col min="14981" max="14981" width="8.42578125" style="880" customWidth="1"/>
    <col min="14982" max="14982" width="22.28515625" style="880" customWidth="1"/>
    <col min="14983" max="14985" width="4" style="880" customWidth="1"/>
    <col min="14986" max="14986" width="4.42578125" style="880" customWidth="1"/>
    <col min="14987" max="14987" width="2.5703125" style="880" customWidth="1"/>
    <col min="14988" max="14988" width="2.7109375" style="880" customWidth="1"/>
    <col min="14989" max="14989" width="3.28515625" style="880" customWidth="1"/>
    <col min="14990" max="14990" width="3.7109375" style="880" customWidth="1"/>
    <col min="14991" max="14992" width="2.42578125" style="880" customWidth="1"/>
    <col min="14993" max="14993" width="3.5703125" style="880" customWidth="1"/>
    <col min="14994" max="14994" width="3.140625" style="880" customWidth="1"/>
    <col min="14995" max="14995" width="2.42578125" style="880" customWidth="1"/>
    <col min="14996" max="14997" width="2.85546875" style="880" customWidth="1"/>
    <col min="14998" max="14998" width="3.28515625" style="880" customWidth="1"/>
    <col min="14999" max="14999" width="2.5703125" style="880" customWidth="1"/>
    <col min="15000" max="15000" width="5" style="880" customWidth="1"/>
    <col min="15001" max="15001" width="3.42578125" style="880" customWidth="1"/>
    <col min="15002" max="15002" width="4.7109375" style="880" customWidth="1"/>
    <col min="15003" max="15003" width="2.5703125" style="880" customWidth="1"/>
    <col min="15004" max="15004" width="5.28515625" style="880" customWidth="1"/>
    <col min="15005" max="15005" width="3.5703125" style="880" customWidth="1"/>
    <col min="15006" max="15006" width="5" style="880" customWidth="1"/>
    <col min="15007" max="15007" width="7" style="880" customWidth="1"/>
    <col min="15008" max="15008" width="6.7109375" style="880" customWidth="1"/>
    <col min="15009" max="15010" width="3.28515625" style="880" customWidth="1"/>
    <col min="15011" max="15011" width="3.42578125" style="880" customWidth="1"/>
    <col min="15012" max="15012" width="5.5703125" style="880" customWidth="1"/>
    <col min="15013" max="15013" width="6" style="880" customWidth="1"/>
    <col min="15014" max="15014" width="5" style="880" customWidth="1"/>
    <col min="15015" max="15015" width="6.5703125" style="880" customWidth="1"/>
    <col min="15016" max="15016" width="3.7109375" style="880" customWidth="1"/>
    <col min="15017" max="15235" width="8.85546875" style="880"/>
    <col min="15236" max="15236" width="4.140625" style="880" customWidth="1"/>
    <col min="15237" max="15237" width="8.42578125" style="880" customWidth="1"/>
    <col min="15238" max="15238" width="22.28515625" style="880" customWidth="1"/>
    <col min="15239" max="15241" width="4" style="880" customWidth="1"/>
    <col min="15242" max="15242" width="4.42578125" style="880" customWidth="1"/>
    <col min="15243" max="15243" width="2.5703125" style="880" customWidth="1"/>
    <col min="15244" max="15244" width="2.7109375" style="880" customWidth="1"/>
    <col min="15245" max="15245" width="3.28515625" style="880" customWidth="1"/>
    <col min="15246" max="15246" width="3.7109375" style="880" customWidth="1"/>
    <col min="15247" max="15248" width="2.42578125" style="880" customWidth="1"/>
    <col min="15249" max="15249" width="3.5703125" style="880" customWidth="1"/>
    <col min="15250" max="15250" width="3.140625" style="880" customWidth="1"/>
    <col min="15251" max="15251" width="2.42578125" style="880" customWidth="1"/>
    <col min="15252" max="15253" width="2.85546875" style="880" customWidth="1"/>
    <col min="15254" max="15254" width="3.28515625" style="880" customWidth="1"/>
    <col min="15255" max="15255" width="2.5703125" style="880" customWidth="1"/>
    <col min="15256" max="15256" width="5" style="880" customWidth="1"/>
    <col min="15257" max="15257" width="3.42578125" style="880" customWidth="1"/>
    <col min="15258" max="15258" width="4.7109375" style="880" customWidth="1"/>
    <col min="15259" max="15259" width="2.5703125" style="880" customWidth="1"/>
    <col min="15260" max="15260" width="5.28515625" style="880" customWidth="1"/>
    <col min="15261" max="15261" width="3.5703125" style="880" customWidth="1"/>
    <col min="15262" max="15262" width="5" style="880" customWidth="1"/>
    <col min="15263" max="15263" width="7" style="880" customWidth="1"/>
    <col min="15264" max="15264" width="6.7109375" style="880" customWidth="1"/>
    <col min="15265" max="15266" width="3.28515625" style="880" customWidth="1"/>
    <col min="15267" max="15267" width="3.42578125" style="880" customWidth="1"/>
    <col min="15268" max="15268" width="5.5703125" style="880" customWidth="1"/>
    <col min="15269" max="15269" width="6" style="880" customWidth="1"/>
    <col min="15270" max="15270" width="5" style="880" customWidth="1"/>
    <col min="15271" max="15271" width="6.5703125" style="880" customWidth="1"/>
    <col min="15272" max="15272" width="3.7109375" style="880" customWidth="1"/>
    <col min="15273" max="15491" width="8.85546875" style="880"/>
    <col min="15492" max="15492" width="4.140625" style="880" customWidth="1"/>
    <col min="15493" max="15493" width="8.42578125" style="880" customWidth="1"/>
    <col min="15494" max="15494" width="22.28515625" style="880" customWidth="1"/>
    <col min="15495" max="15497" width="4" style="880" customWidth="1"/>
    <col min="15498" max="15498" width="4.42578125" style="880" customWidth="1"/>
    <col min="15499" max="15499" width="2.5703125" style="880" customWidth="1"/>
    <col min="15500" max="15500" width="2.7109375" style="880" customWidth="1"/>
    <col min="15501" max="15501" width="3.28515625" style="880" customWidth="1"/>
    <col min="15502" max="15502" width="3.7109375" style="880" customWidth="1"/>
    <col min="15503" max="15504" width="2.42578125" style="880" customWidth="1"/>
    <col min="15505" max="15505" width="3.5703125" style="880" customWidth="1"/>
    <col min="15506" max="15506" width="3.140625" style="880" customWidth="1"/>
    <col min="15507" max="15507" width="2.42578125" style="880" customWidth="1"/>
    <col min="15508" max="15509" width="2.85546875" style="880" customWidth="1"/>
    <col min="15510" max="15510" width="3.28515625" style="880" customWidth="1"/>
    <col min="15511" max="15511" width="2.5703125" style="880" customWidth="1"/>
    <col min="15512" max="15512" width="5" style="880" customWidth="1"/>
    <col min="15513" max="15513" width="3.42578125" style="880" customWidth="1"/>
    <col min="15514" max="15514" width="4.7109375" style="880" customWidth="1"/>
    <col min="15515" max="15515" width="2.5703125" style="880" customWidth="1"/>
    <col min="15516" max="15516" width="5.28515625" style="880" customWidth="1"/>
    <col min="15517" max="15517" width="3.5703125" style="880" customWidth="1"/>
    <col min="15518" max="15518" width="5" style="880" customWidth="1"/>
    <col min="15519" max="15519" width="7" style="880" customWidth="1"/>
    <col min="15520" max="15520" width="6.7109375" style="880" customWidth="1"/>
    <col min="15521" max="15522" width="3.28515625" style="880" customWidth="1"/>
    <col min="15523" max="15523" width="3.42578125" style="880" customWidth="1"/>
    <col min="15524" max="15524" width="5.5703125" style="880" customWidth="1"/>
    <col min="15525" max="15525" width="6" style="880" customWidth="1"/>
    <col min="15526" max="15526" width="5" style="880" customWidth="1"/>
    <col min="15527" max="15527" width="6.5703125" style="880" customWidth="1"/>
    <col min="15528" max="15528" width="3.7109375" style="880" customWidth="1"/>
    <col min="15529" max="15747" width="8.85546875" style="880"/>
    <col min="15748" max="15748" width="4.140625" style="880" customWidth="1"/>
    <col min="15749" max="15749" width="8.42578125" style="880" customWidth="1"/>
    <col min="15750" max="15750" width="22.28515625" style="880" customWidth="1"/>
    <col min="15751" max="15753" width="4" style="880" customWidth="1"/>
    <col min="15754" max="15754" width="4.42578125" style="880" customWidth="1"/>
    <col min="15755" max="15755" width="2.5703125" style="880" customWidth="1"/>
    <col min="15756" max="15756" width="2.7109375" style="880" customWidth="1"/>
    <col min="15757" max="15757" width="3.28515625" style="880" customWidth="1"/>
    <col min="15758" max="15758" width="3.7109375" style="880" customWidth="1"/>
    <col min="15759" max="15760" width="2.42578125" style="880" customWidth="1"/>
    <col min="15761" max="15761" width="3.5703125" style="880" customWidth="1"/>
    <col min="15762" max="15762" width="3.140625" style="880" customWidth="1"/>
    <col min="15763" max="15763" width="2.42578125" style="880" customWidth="1"/>
    <col min="15764" max="15765" width="2.85546875" style="880" customWidth="1"/>
    <col min="15766" max="15766" width="3.28515625" style="880" customWidth="1"/>
    <col min="15767" max="15767" width="2.5703125" style="880" customWidth="1"/>
    <col min="15768" max="15768" width="5" style="880" customWidth="1"/>
    <col min="15769" max="15769" width="3.42578125" style="880" customWidth="1"/>
    <col min="15770" max="15770" width="4.7109375" style="880" customWidth="1"/>
    <col min="15771" max="15771" width="2.5703125" style="880" customWidth="1"/>
    <col min="15772" max="15772" width="5.28515625" style="880" customWidth="1"/>
    <col min="15773" max="15773" width="3.5703125" style="880" customWidth="1"/>
    <col min="15774" max="15774" width="5" style="880" customWidth="1"/>
    <col min="15775" max="15775" width="7" style="880" customWidth="1"/>
    <col min="15776" max="15776" width="6.7109375" style="880" customWidth="1"/>
    <col min="15777" max="15778" width="3.28515625" style="880" customWidth="1"/>
    <col min="15779" max="15779" width="3.42578125" style="880" customWidth="1"/>
    <col min="15780" max="15780" width="5.5703125" style="880" customWidth="1"/>
    <col min="15781" max="15781" width="6" style="880" customWidth="1"/>
    <col min="15782" max="15782" width="5" style="880" customWidth="1"/>
    <col min="15783" max="15783" width="6.5703125" style="880" customWidth="1"/>
    <col min="15784" max="15784" width="3.7109375" style="880" customWidth="1"/>
    <col min="15785" max="16003" width="8.85546875" style="880"/>
    <col min="16004" max="16004" width="4.140625" style="880" customWidth="1"/>
    <col min="16005" max="16005" width="8.42578125" style="880" customWidth="1"/>
    <col min="16006" max="16006" width="22.28515625" style="880" customWidth="1"/>
    <col min="16007" max="16009" width="4" style="880" customWidth="1"/>
    <col min="16010" max="16010" width="4.42578125" style="880" customWidth="1"/>
    <col min="16011" max="16011" width="2.5703125" style="880" customWidth="1"/>
    <col min="16012" max="16012" width="2.7109375" style="880" customWidth="1"/>
    <col min="16013" max="16013" width="3.28515625" style="880" customWidth="1"/>
    <col min="16014" max="16014" width="3.7109375" style="880" customWidth="1"/>
    <col min="16015" max="16016" width="2.42578125" style="880" customWidth="1"/>
    <col min="16017" max="16017" width="3.5703125" style="880" customWidth="1"/>
    <col min="16018" max="16018" width="3.140625" style="880" customWidth="1"/>
    <col min="16019" max="16019" width="2.42578125" style="880" customWidth="1"/>
    <col min="16020" max="16021" width="2.85546875" style="880" customWidth="1"/>
    <col min="16022" max="16022" width="3.28515625" style="880" customWidth="1"/>
    <col min="16023" max="16023" width="2.5703125" style="880" customWidth="1"/>
    <col min="16024" max="16024" width="5" style="880" customWidth="1"/>
    <col min="16025" max="16025" width="3.42578125" style="880" customWidth="1"/>
    <col min="16026" max="16026" width="4.7109375" style="880" customWidth="1"/>
    <col min="16027" max="16027" width="2.5703125" style="880" customWidth="1"/>
    <col min="16028" max="16028" width="5.28515625" style="880" customWidth="1"/>
    <col min="16029" max="16029" width="3.5703125" style="880" customWidth="1"/>
    <col min="16030" max="16030" width="5" style="880" customWidth="1"/>
    <col min="16031" max="16031" width="7" style="880" customWidth="1"/>
    <col min="16032" max="16032" width="6.7109375" style="880" customWidth="1"/>
    <col min="16033" max="16034" width="3.28515625" style="880" customWidth="1"/>
    <col min="16035" max="16035" width="3.42578125" style="880" customWidth="1"/>
    <col min="16036" max="16036" width="5.5703125" style="880" customWidth="1"/>
    <col min="16037" max="16037" width="6" style="880" customWidth="1"/>
    <col min="16038" max="16038" width="5" style="880" customWidth="1"/>
    <col min="16039" max="16039" width="6.5703125" style="880" customWidth="1"/>
    <col min="16040" max="16040" width="3.7109375" style="880" customWidth="1"/>
    <col min="16041" max="16384" width="8.85546875" style="880"/>
  </cols>
  <sheetData>
    <row r="1" spans="1:37" ht="68.25" customHeight="1">
      <c r="A1" s="1301" t="s">
        <v>2</v>
      </c>
      <c r="B1" s="1302" t="s">
        <v>260</v>
      </c>
      <c r="C1" s="1303" t="s">
        <v>261</v>
      </c>
      <c r="D1" s="1304" t="s">
        <v>4</v>
      </c>
      <c r="E1" s="1305" t="s">
        <v>5</v>
      </c>
      <c r="F1" s="1305" t="s">
        <v>262</v>
      </c>
      <c r="G1" s="1305" t="s">
        <v>7</v>
      </c>
      <c r="H1" s="1300" t="s">
        <v>263</v>
      </c>
      <c r="I1" s="1300"/>
      <c r="J1" s="1300"/>
      <c r="K1" s="1300"/>
      <c r="L1" s="1300" t="s">
        <v>264</v>
      </c>
      <c r="M1" s="1300"/>
      <c r="N1" s="1300"/>
      <c r="O1" s="1300"/>
      <c r="P1" s="1300" t="s">
        <v>265</v>
      </c>
      <c r="Q1" s="1300"/>
      <c r="R1" s="1300"/>
      <c r="S1" s="1300"/>
      <c r="T1" s="1300" t="s">
        <v>266</v>
      </c>
      <c r="U1" s="1300"/>
      <c r="V1" s="1300"/>
      <c r="W1" s="1300"/>
      <c r="X1" s="1300" t="s">
        <v>267</v>
      </c>
      <c r="Y1" s="1300"/>
      <c r="Z1" s="1300"/>
      <c r="AA1" s="1300"/>
      <c r="AB1" s="1300"/>
      <c r="AC1" s="1300"/>
      <c r="AD1" s="1308" t="s">
        <v>268</v>
      </c>
      <c r="AE1" s="1308" t="s">
        <v>269</v>
      </c>
      <c r="AF1" s="1307" t="s">
        <v>270</v>
      </c>
      <c r="AG1" s="1307"/>
      <c r="AH1" s="1307" t="s">
        <v>271</v>
      </c>
      <c r="AI1" s="1307"/>
      <c r="AJ1" s="1306" t="s">
        <v>272</v>
      </c>
      <c r="AK1" s="1306" t="s">
        <v>19</v>
      </c>
    </row>
    <row r="2" spans="1:37" ht="21" customHeight="1">
      <c r="A2" s="1301"/>
      <c r="B2" s="1301"/>
      <c r="C2" s="1303"/>
      <c r="D2" s="1304"/>
      <c r="E2" s="1305"/>
      <c r="F2" s="1305"/>
      <c r="G2" s="1305"/>
      <c r="H2" s="1309" t="s">
        <v>273</v>
      </c>
      <c r="I2" s="1309"/>
      <c r="J2" s="1309"/>
      <c r="K2" s="1309"/>
      <c r="L2" s="1309" t="s">
        <v>273</v>
      </c>
      <c r="M2" s="1309"/>
      <c r="N2" s="1309"/>
      <c r="O2" s="1309"/>
      <c r="P2" s="1309" t="s">
        <v>273</v>
      </c>
      <c r="Q2" s="1309"/>
      <c r="R2" s="1309"/>
      <c r="S2" s="1309"/>
      <c r="T2" s="1310" t="s">
        <v>273</v>
      </c>
      <c r="U2" s="1310"/>
      <c r="V2" s="1310"/>
      <c r="W2" s="1310"/>
      <c r="X2" s="1310" t="s">
        <v>273</v>
      </c>
      <c r="Y2" s="1310"/>
      <c r="Z2" s="1310"/>
      <c r="AA2" s="1310"/>
      <c r="AB2" s="1310"/>
      <c r="AC2" s="1310"/>
      <c r="AD2" s="1308"/>
      <c r="AE2" s="1308"/>
      <c r="AF2" s="1307"/>
      <c r="AG2" s="1307"/>
      <c r="AH2" s="1307"/>
      <c r="AI2" s="1307"/>
      <c r="AJ2" s="1306"/>
      <c r="AK2" s="1306"/>
    </row>
    <row r="3" spans="1:37" ht="69" customHeight="1">
      <c r="A3" s="1301"/>
      <c r="B3" s="1301"/>
      <c r="C3" s="1303"/>
      <c r="D3" s="1304"/>
      <c r="E3" s="1305"/>
      <c r="F3" s="1305"/>
      <c r="G3" s="1305"/>
      <c r="H3" s="881" t="s">
        <v>274</v>
      </c>
      <c r="I3" s="881" t="s">
        <v>275</v>
      </c>
      <c r="J3" s="881" t="s">
        <v>276</v>
      </c>
      <c r="K3" s="881" t="s">
        <v>267</v>
      </c>
      <c r="L3" s="881" t="s">
        <v>274</v>
      </c>
      <c r="M3" s="881" t="s">
        <v>275</v>
      </c>
      <c r="N3" s="881" t="s">
        <v>276</v>
      </c>
      <c r="O3" s="881" t="s">
        <v>267</v>
      </c>
      <c r="P3" s="881" t="s">
        <v>274</v>
      </c>
      <c r="Q3" s="881" t="s">
        <v>275</v>
      </c>
      <c r="R3" s="881" t="s">
        <v>276</v>
      </c>
      <c r="S3" s="881" t="s">
        <v>267</v>
      </c>
      <c r="T3" s="881" t="s">
        <v>274</v>
      </c>
      <c r="U3" s="881" t="s">
        <v>275</v>
      </c>
      <c r="V3" s="881" t="s">
        <v>276</v>
      </c>
      <c r="W3" s="881" t="s">
        <v>267</v>
      </c>
      <c r="X3" s="881" t="s">
        <v>274</v>
      </c>
      <c r="Y3" s="881" t="s">
        <v>275</v>
      </c>
      <c r="Z3" s="881" t="s">
        <v>276</v>
      </c>
      <c r="AA3" s="881" t="s">
        <v>267</v>
      </c>
      <c r="AB3" s="881" t="s">
        <v>277</v>
      </c>
      <c r="AC3" s="881" t="s">
        <v>278</v>
      </c>
      <c r="AD3" s="1308"/>
      <c r="AE3" s="1308"/>
      <c r="AF3" s="917" t="s">
        <v>279</v>
      </c>
      <c r="AG3" s="917" t="s">
        <v>280</v>
      </c>
      <c r="AH3" s="917" t="s">
        <v>281</v>
      </c>
      <c r="AI3" s="917" t="s">
        <v>29</v>
      </c>
      <c r="AJ3" s="1306"/>
      <c r="AK3" s="1306"/>
    </row>
    <row r="4" spans="1:37" ht="19.899999999999999" customHeight="1">
      <c r="A4" s="882"/>
      <c r="B4" s="882"/>
      <c r="C4" s="883" t="s">
        <v>34</v>
      </c>
      <c r="D4" s="884"/>
      <c r="E4" s="885"/>
      <c r="F4" s="885"/>
      <c r="G4" s="885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918"/>
      <c r="AE4" s="918"/>
      <c r="AF4" s="919"/>
      <c r="AG4" s="919"/>
      <c r="AH4" s="919"/>
      <c r="AI4" s="919"/>
      <c r="AJ4" s="923"/>
      <c r="AK4" s="923"/>
    </row>
    <row r="5" spans="1:37" s="872" customFormat="1" ht="178.15" customHeight="1">
      <c r="A5" s="887"/>
      <c r="B5" s="887"/>
      <c r="C5" s="463" t="s">
        <v>35</v>
      </c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</row>
    <row r="6" spans="1:37" s="872" customFormat="1" ht="24" customHeight="1">
      <c r="A6" s="889"/>
      <c r="B6" s="889"/>
      <c r="C6" s="236" t="s">
        <v>36</v>
      </c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89"/>
      <c r="Z6" s="889"/>
      <c r="AA6" s="889"/>
      <c r="AB6" s="889"/>
      <c r="AC6" s="889"/>
      <c r="AD6" s="889"/>
      <c r="AE6" s="889"/>
      <c r="AF6" s="889"/>
      <c r="AG6" s="889"/>
      <c r="AH6" s="889"/>
      <c r="AI6" s="889"/>
      <c r="AJ6" s="889"/>
      <c r="AK6" s="889"/>
    </row>
    <row r="7" spans="1:37" s="873" customFormat="1" ht="24" customHeight="1">
      <c r="A7" s="841"/>
      <c r="B7" s="841"/>
      <c r="C7" s="841" t="s">
        <v>282</v>
      </c>
      <c r="D7" s="841"/>
      <c r="E7" s="841"/>
      <c r="F7" s="841"/>
      <c r="G7" s="841"/>
      <c r="H7" s="841"/>
      <c r="I7" s="841"/>
      <c r="J7" s="841"/>
      <c r="K7" s="841"/>
      <c r="L7" s="841"/>
      <c r="M7" s="841"/>
      <c r="N7" s="841"/>
      <c r="O7" s="841"/>
      <c r="P7" s="841"/>
      <c r="Q7" s="841"/>
      <c r="R7" s="841"/>
      <c r="S7" s="841"/>
      <c r="T7" s="841"/>
      <c r="U7" s="841"/>
      <c r="V7" s="841"/>
      <c r="W7" s="841"/>
      <c r="X7" s="841"/>
      <c r="Y7" s="841"/>
      <c r="Z7" s="841"/>
      <c r="AA7" s="841"/>
      <c r="AB7" s="841"/>
      <c r="AC7" s="841"/>
      <c r="AD7" s="841"/>
      <c r="AE7" s="841"/>
      <c r="AF7" s="841"/>
      <c r="AG7" s="841"/>
      <c r="AH7" s="841"/>
      <c r="AI7" s="841"/>
      <c r="AJ7" s="841"/>
      <c r="AK7" s="841"/>
    </row>
    <row r="8" spans="1:37" s="874" customFormat="1" ht="34.9" customHeight="1">
      <c r="A8" s="890"/>
      <c r="B8" s="891"/>
      <c r="C8" s="892" t="s">
        <v>283</v>
      </c>
      <c r="D8" s="893"/>
      <c r="E8" s="893"/>
      <c r="F8" s="893"/>
      <c r="G8" s="894"/>
      <c r="H8" s="894"/>
      <c r="I8" s="894"/>
      <c r="J8" s="894"/>
      <c r="K8" s="894"/>
      <c r="L8" s="894"/>
      <c r="M8" s="894"/>
      <c r="N8" s="894"/>
      <c r="O8" s="894"/>
      <c r="P8" s="893"/>
      <c r="Q8" s="893"/>
      <c r="R8" s="893"/>
      <c r="S8" s="893"/>
      <c r="T8" s="893"/>
      <c r="U8" s="893"/>
      <c r="V8" s="893"/>
      <c r="W8" s="893"/>
      <c r="X8" s="893"/>
      <c r="Y8" s="893"/>
      <c r="Z8" s="893"/>
      <c r="AA8" s="893"/>
      <c r="AB8" s="920" t="s">
        <v>284</v>
      </c>
      <c r="AC8" s="920" t="s">
        <v>285</v>
      </c>
      <c r="AD8" s="893"/>
      <c r="AE8" s="893"/>
      <c r="AF8" s="894"/>
      <c r="AG8" s="894"/>
      <c r="AH8" s="894"/>
      <c r="AI8" s="894"/>
      <c r="AJ8" s="894"/>
      <c r="AK8" s="893"/>
    </row>
    <row r="9" spans="1:37" s="874" customFormat="1" ht="24" customHeight="1">
      <c r="A9" s="890"/>
      <c r="B9" s="891"/>
      <c r="C9" s="895" t="s">
        <v>286</v>
      </c>
      <c r="D9" s="893"/>
      <c r="E9" s="893"/>
      <c r="F9" s="893"/>
      <c r="G9" s="894"/>
      <c r="H9" s="894"/>
      <c r="I9" s="894"/>
      <c r="J9" s="894"/>
      <c r="K9" s="894"/>
      <c r="L9" s="894"/>
      <c r="M9" s="894"/>
      <c r="N9" s="894"/>
      <c r="O9" s="894"/>
      <c r="P9" s="893"/>
      <c r="Q9" s="893"/>
      <c r="R9" s="893"/>
      <c r="S9" s="893"/>
      <c r="T9" s="893"/>
      <c r="U9" s="893"/>
      <c r="V9" s="893"/>
      <c r="W9" s="893"/>
      <c r="X9" s="893"/>
      <c r="Y9" s="893"/>
      <c r="Z9" s="893"/>
      <c r="AA9" s="893"/>
      <c r="AB9" s="920"/>
      <c r="AC9" s="920"/>
      <c r="AD9" s="893"/>
      <c r="AE9" s="893"/>
      <c r="AF9" s="894"/>
      <c r="AG9" s="894"/>
      <c r="AH9" s="894"/>
      <c r="AI9" s="894"/>
      <c r="AJ9" s="894"/>
      <c r="AK9" s="893"/>
    </row>
    <row r="10" spans="1:37" s="875" customFormat="1" ht="39" customHeight="1">
      <c r="A10" s="896" t="s">
        <v>162</v>
      </c>
      <c r="B10" s="897"/>
      <c r="C10" s="898" t="s">
        <v>287</v>
      </c>
      <c r="D10" s="899" t="s">
        <v>41</v>
      </c>
      <c r="E10" s="897"/>
      <c r="F10" s="897"/>
      <c r="G10" s="897"/>
      <c r="H10" s="900"/>
      <c r="I10" s="912"/>
      <c r="J10" s="912"/>
      <c r="K10" s="912"/>
      <c r="L10" s="912"/>
      <c r="M10" s="912"/>
      <c r="N10" s="912"/>
      <c r="O10" s="912"/>
      <c r="P10" s="897"/>
      <c r="Q10" s="897"/>
      <c r="R10" s="914"/>
      <c r="S10" s="914"/>
      <c r="T10" s="912"/>
      <c r="U10" s="897">
        <v>5</v>
      </c>
      <c r="V10" s="897"/>
      <c r="W10" s="897">
        <v>5</v>
      </c>
      <c r="X10" s="915"/>
      <c r="Y10" s="915">
        <v>5</v>
      </c>
      <c r="Z10" s="915"/>
      <c r="AA10" s="915">
        <f>K10+S10+W10</f>
        <v>5</v>
      </c>
      <c r="AB10" s="897">
        <f t="shared" ref="AB10:AB12" si="0">AA10/AI10*AH10/1000</f>
        <v>0.18</v>
      </c>
      <c r="AC10" s="897">
        <f t="shared" ref="AC10:AC12" si="1">AA10*AJ10/1000</f>
        <v>0.09</v>
      </c>
      <c r="AD10" s="897"/>
      <c r="AE10" s="921"/>
      <c r="AF10" s="897"/>
      <c r="AG10" s="897">
        <v>1</v>
      </c>
      <c r="AH10" s="924">
        <v>72</v>
      </c>
      <c r="AI10" s="924">
        <v>2</v>
      </c>
      <c r="AJ10" s="925">
        <v>18</v>
      </c>
      <c r="AK10" s="897"/>
    </row>
    <row r="11" spans="1:37" s="875" customFormat="1" ht="39" customHeight="1">
      <c r="A11" s="890" t="s">
        <v>166</v>
      </c>
      <c r="B11" s="894"/>
      <c r="C11" s="901" t="s">
        <v>288</v>
      </c>
      <c r="D11" s="902" t="s">
        <v>41</v>
      </c>
      <c r="E11" s="894"/>
      <c r="F11" s="894"/>
      <c r="G11" s="894"/>
      <c r="H11" s="903"/>
      <c r="I11" s="913"/>
      <c r="J11" s="913"/>
      <c r="K11" s="913"/>
      <c r="L11" s="913"/>
      <c r="M11" s="913"/>
      <c r="N11" s="913"/>
      <c r="O11" s="913"/>
      <c r="P11" s="894"/>
      <c r="Q11" s="894"/>
      <c r="R11" s="916"/>
      <c r="S11" s="916"/>
      <c r="T11" s="913"/>
      <c r="U11" s="894">
        <v>2</v>
      </c>
      <c r="V11" s="894"/>
      <c r="W11" s="894">
        <v>2</v>
      </c>
      <c r="X11" s="893"/>
      <c r="Y11" s="893">
        <v>2</v>
      </c>
      <c r="Z11" s="893"/>
      <c r="AA11" s="893">
        <f>K11+S11+W11</f>
        <v>2</v>
      </c>
      <c r="AB11" s="894">
        <f t="shared" si="0"/>
        <v>7.1999999999999995E-2</v>
      </c>
      <c r="AC11" s="894">
        <f t="shared" si="1"/>
        <v>3.5999999999999997E-2</v>
      </c>
      <c r="AD11" s="894"/>
      <c r="AE11" s="922"/>
      <c r="AF11" s="894"/>
      <c r="AG11" s="894">
        <v>1</v>
      </c>
      <c r="AH11" s="926">
        <v>72</v>
      </c>
      <c r="AI11" s="926">
        <v>2</v>
      </c>
      <c r="AJ11" s="927">
        <v>18</v>
      </c>
      <c r="AK11" s="894"/>
    </row>
    <row r="12" spans="1:37" s="875" customFormat="1" ht="50.25" customHeight="1">
      <c r="A12" s="890" t="s">
        <v>173</v>
      </c>
      <c r="B12" s="894"/>
      <c r="C12" s="901" t="s">
        <v>289</v>
      </c>
      <c r="D12" s="902" t="s">
        <v>41</v>
      </c>
      <c r="E12" s="894"/>
      <c r="F12" s="894"/>
      <c r="G12" s="894"/>
      <c r="H12" s="903"/>
      <c r="I12" s="913"/>
      <c r="J12" s="913"/>
      <c r="K12" s="913"/>
      <c r="L12" s="913"/>
      <c r="M12" s="913"/>
      <c r="N12" s="913"/>
      <c r="O12" s="913"/>
      <c r="P12" s="894"/>
      <c r="Q12" s="894"/>
      <c r="R12" s="916"/>
      <c r="S12" s="916"/>
      <c r="T12" s="913"/>
      <c r="U12" s="894"/>
      <c r="V12" s="894">
        <v>1</v>
      </c>
      <c r="W12" s="894">
        <v>1</v>
      </c>
      <c r="X12" s="893"/>
      <c r="Y12" s="893">
        <v>1</v>
      </c>
      <c r="Z12" s="893"/>
      <c r="AA12" s="893">
        <f>K12+S12+W12</f>
        <v>1</v>
      </c>
      <c r="AB12" s="894">
        <f t="shared" si="0"/>
        <v>3.5999999999999997E-2</v>
      </c>
      <c r="AC12" s="894">
        <f t="shared" si="1"/>
        <v>1.7999999999999999E-2</v>
      </c>
      <c r="AD12" s="894"/>
      <c r="AE12" s="922"/>
      <c r="AF12" s="894"/>
      <c r="AG12" s="894">
        <v>1</v>
      </c>
      <c r="AH12" s="926">
        <v>72</v>
      </c>
      <c r="AI12" s="926">
        <v>2</v>
      </c>
      <c r="AJ12" s="927">
        <v>18</v>
      </c>
      <c r="AK12" s="894"/>
    </row>
    <row r="13" spans="1:37" s="876" customFormat="1" ht="15.75">
      <c r="A13" s="904"/>
      <c r="B13" s="905"/>
      <c r="C13" s="906" t="s">
        <v>53</v>
      </c>
      <c r="D13" s="905"/>
      <c r="E13" s="905"/>
      <c r="F13" s="904"/>
      <c r="G13" s="904"/>
      <c r="H13" s="904"/>
      <c r="I13" s="904"/>
      <c r="J13" s="904"/>
      <c r="K13" s="904"/>
      <c r="L13" s="904"/>
      <c r="M13" s="904"/>
      <c r="N13" s="904"/>
      <c r="O13" s="904"/>
      <c r="P13" s="904"/>
      <c r="Q13" s="904"/>
      <c r="R13" s="904"/>
      <c r="S13" s="904"/>
      <c r="T13" s="904"/>
      <c r="U13" s="904"/>
      <c r="V13" s="904"/>
      <c r="W13" s="904"/>
      <c r="X13" s="904"/>
      <c r="Y13" s="904"/>
      <c r="Z13" s="904"/>
      <c r="AA13" s="904"/>
      <c r="AB13" s="904">
        <f>SUM(AB10:AB12)</f>
        <v>0.28799999999999998</v>
      </c>
      <c r="AC13" s="904">
        <f>SUM(AC10:AC12)</f>
        <v>0.14399999999999999</v>
      </c>
      <c r="AD13" s="904"/>
      <c r="AE13" s="904"/>
      <c r="AF13" s="904"/>
      <c r="AG13" s="904"/>
      <c r="AH13" s="904"/>
      <c r="AI13" s="904"/>
      <c r="AJ13" s="904"/>
      <c r="AK13" s="904"/>
    </row>
    <row r="14" spans="1:37" s="877" customFormat="1" ht="15.75">
      <c r="A14" s="907"/>
      <c r="B14" s="908"/>
      <c r="C14" s="908"/>
      <c r="D14" s="908"/>
      <c r="E14" s="908"/>
      <c r="F14" s="908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09"/>
      <c r="U14" s="909"/>
      <c r="V14" s="909"/>
      <c r="W14" s="909"/>
    </row>
    <row r="15" spans="1:37" s="877" customFormat="1" ht="15">
      <c r="A15" s="908"/>
      <c r="B15" s="908"/>
      <c r="C15" s="908"/>
      <c r="D15" s="908"/>
      <c r="E15" s="908"/>
      <c r="F15" s="910"/>
    </row>
    <row r="16" spans="1:37" s="877" customFormat="1" ht="15">
      <c r="A16" s="908"/>
      <c r="B16" s="911"/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</row>
    <row r="17" spans="1:1" ht="15">
      <c r="A17" s="911"/>
    </row>
  </sheetData>
  <mergeCells count="23">
    <mergeCell ref="AK1:AK3"/>
    <mergeCell ref="AF1:AG2"/>
    <mergeCell ref="AH1:AI2"/>
    <mergeCell ref="F1:F3"/>
    <mergeCell ref="G1:G3"/>
    <mergeCell ref="AD1:AD3"/>
    <mergeCell ref="AE1:AE3"/>
    <mergeCell ref="AJ1:AJ3"/>
    <mergeCell ref="H2:K2"/>
    <mergeCell ref="L2:O2"/>
    <mergeCell ref="P2:S2"/>
    <mergeCell ref="T2:W2"/>
    <mergeCell ref="X2:AC2"/>
    <mergeCell ref="H1:K1"/>
    <mergeCell ref="L1:O1"/>
    <mergeCell ref="P1:S1"/>
    <mergeCell ref="T1:W1"/>
    <mergeCell ref="X1:AC1"/>
    <mergeCell ref="A1:A3"/>
    <mergeCell ref="B1:B3"/>
    <mergeCell ref="C1:C3"/>
    <mergeCell ref="D1:D3"/>
    <mergeCell ref="E1:E3"/>
  </mergeCells>
  <printOptions horizontalCentered="1"/>
  <pageMargins left="0.35433070866141736" right="0.35433070866141736" top="1.1811023622047245" bottom="0.59055118110236227" header="0.31496062992125984" footer="0.31496062992125984"/>
  <pageSetup paperSize="9" scale="70" firstPageNumber="68" orientation="landscape" useFirstPageNumber="1" r:id="rId1"/>
  <headerFooter alignWithMargins="0">
    <oddFooter>&amp;L&amp;A&amp;CСписък излишни ОБВВПИ към 01.01.2022 г.&amp;R&amp;P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BE31"/>
  <sheetViews>
    <sheetView view="pageBreakPreview" zoomScale="70" zoomScaleNormal="100" workbookViewId="0">
      <pane xSplit="7" ySplit="3" topLeftCell="H4" activePane="bottomRight" state="frozen"/>
      <selection pane="topRight"/>
      <selection pane="bottomLeft"/>
      <selection pane="bottomRight" activeCell="AY6" sqref="AY6"/>
    </sheetView>
  </sheetViews>
  <sheetFormatPr defaultColWidth="9" defaultRowHeight="12.75"/>
  <cols>
    <col min="1" max="1" width="4.140625" style="227" customWidth="1"/>
    <col min="2" max="2" width="12.140625" style="227" customWidth="1"/>
    <col min="3" max="3" width="31.85546875" style="228" customWidth="1"/>
    <col min="4" max="4" width="5" style="229" customWidth="1"/>
    <col min="5" max="5" width="5" style="227" customWidth="1"/>
    <col min="6" max="6" width="4.5703125" style="227" customWidth="1"/>
    <col min="7" max="7" width="7.42578125" style="229" customWidth="1"/>
    <col min="8" max="8" width="7.28515625" style="229" customWidth="1"/>
    <col min="9" max="10" width="4.7109375" style="229" customWidth="1"/>
    <col min="11" max="11" width="7.7109375" style="229" customWidth="1"/>
    <col min="12" max="13" width="4.7109375" style="229" customWidth="1"/>
    <col min="14" max="14" width="5.7109375" style="229" customWidth="1"/>
    <col min="15" max="15" width="5.28515625" style="229" customWidth="1"/>
    <col min="16" max="21" width="4.7109375" style="229" customWidth="1"/>
    <col min="22" max="22" width="5.85546875" style="229" customWidth="1"/>
    <col min="23" max="23" width="7.140625" style="229" customWidth="1"/>
    <col min="24" max="31" width="4.7109375" style="229" customWidth="1"/>
    <col min="32" max="32" width="5.5703125" style="229" customWidth="1"/>
    <col min="33" max="34" width="4.7109375" style="229" customWidth="1"/>
    <col min="35" max="36" width="5.5703125" style="229" customWidth="1"/>
    <col min="37" max="37" width="4.7109375" style="229" customWidth="1"/>
    <col min="38" max="39" width="5.5703125" style="229" customWidth="1"/>
    <col min="40" max="41" width="4.7109375" style="229" customWidth="1"/>
    <col min="42" max="42" width="6.28515625" style="229" customWidth="1"/>
    <col min="43" max="43" width="6" style="229" customWidth="1"/>
    <col min="44" max="44" width="7.7109375" style="230" customWidth="1"/>
    <col min="45" max="45" width="6.7109375" style="230" customWidth="1"/>
    <col min="46" max="46" width="10.42578125" style="230" customWidth="1"/>
    <col min="47" max="47" width="9.5703125" style="230" customWidth="1"/>
    <col min="48" max="48" width="9.7109375" style="230" customWidth="1"/>
    <col min="49" max="49" width="11.7109375" style="230" customWidth="1"/>
    <col min="50" max="50" width="4.5703125" style="230" customWidth="1"/>
    <col min="51" max="51" width="7.5703125" style="230" customWidth="1"/>
    <col min="52" max="52" width="5.85546875" style="230" customWidth="1"/>
    <col min="53" max="53" width="6.140625" style="230" customWidth="1"/>
    <col min="54" max="54" width="6" style="230" customWidth="1"/>
    <col min="55" max="55" width="6.28515625" style="230" customWidth="1"/>
    <col min="56" max="56" width="8.28515625" style="230" customWidth="1"/>
    <col min="57" max="57" width="10.42578125" style="230" customWidth="1"/>
    <col min="58" max="132" width="8.85546875" style="230"/>
    <col min="133" max="133" width="4.140625" style="230" customWidth="1"/>
    <col min="134" max="134" width="12.140625" style="230" customWidth="1"/>
    <col min="135" max="135" width="26.5703125" style="230" customWidth="1"/>
    <col min="136" max="137" width="5" style="230" customWidth="1"/>
    <col min="138" max="138" width="4.5703125" style="230" customWidth="1"/>
    <col min="139" max="139" width="7.42578125" style="230" customWidth="1"/>
    <col min="140" max="140" width="7.28515625" style="230" customWidth="1"/>
    <col min="141" max="142" width="4.7109375" style="230" customWidth="1"/>
    <col min="143" max="143" width="7.7109375" style="230" customWidth="1"/>
    <col min="144" max="145" width="4.7109375" style="230" customWidth="1"/>
    <col min="146" max="146" width="5.7109375" style="230" customWidth="1"/>
    <col min="147" max="147" width="5.28515625" style="230" customWidth="1"/>
    <col min="148" max="153" width="4.7109375" style="230" customWidth="1"/>
    <col min="154" max="154" width="5.85546875" style="230" customWidth="1"/>
    <col min="155" max="155" width="7.140625" style="230" customWidth="1"/>
    <col min="156" max="163" width="4.7109375" style="230" customWidth="1"/>
    <col min="164" max="164" width="5.5703125" style="230" customWidth="1"/>
    <col min="165" max="166" width="4.7109375" style="230" customWidth="1"/>
    <col min="167" max="168" width="5.5703125" style="230" customWidth="1"/>
    <col min="169" max="169" width="4.7109375" style="230" customWidth="1"/>
    <col min="170" max="171" width="5.5703125" style="230" customWidth="1"/>
    <col min="172" max="173" width="4.7109375" style="230" customWidth="1"/>
    <col min="174" max="174" width="6.28515625" style="230" customWidth="1"/>
    <col min="175" max="175" width="6" style="230" customWidth="1"/>
    <col min="176" max="176" width="7.7109375" style="230" customWidth="1"/>
    <col min="177" max="177" width="6.7109375" style="230" customWidth="1"/>
    <col min="178" max="178" width="10.42578125" style="230" customWidth="1"/>
    <col min="179" max="179" width="9.5703125" style="230" customWidth="1"/>
    <col min="180" max="180" width="9.7109375" style="230" customWidth="1"/>
    <col min="181" max="181" width="8.28515625" style="230" customWidth="1"/>
    <col min="182" max="182" width="4.5703125" style="230" customWidth="1"/>
    <col min="183" max="183" width="7.5703125" style="230" customWidth="1"/>
    <col min="184" max="184" width="5.85546875" style="230" customWidth="1"/>
    <col min="185" max="185" width="6.140625" style="230" customWidth="1"/>
    <col min="186" max="186" width="6" style="230" customWidth="1"/>
    <col min="187" max="187" width="6.28515625" style="230" customWidth="1"/>
    <col min="188" max="188" width="8.28515625" style="230" customWidth="1"/>
    <col min="189" max="189" width="10.42578125" style="230" customWidth="1"/>
    <col min="190" max="388" width="8.85546875" style="230"/>
    <col min="389" max="389" width="4.140625" style="230" customWidth="1"/>
    <col min="390" max="390" width="12.140625" style="230" customWidth="1"/>
    <col min="391" max="391" width="26.5703125" style="230" customWidth="1"/>
    <col min="392" max="393" width="5" style="230" customWidth="1"/>
    <col min="394" max="394" width="4.5703125" style="230" customWidth="1"/>
    <col min="395" max="395" width="7.42578125" style="230" customWidth="1"/>
    <col min="396" max="396" width="7.28515625" style="230" customWidth="1"/>
    <col min="397" max="398" width="4.7109375" style="230" customWidth="1"/>
    <col min="399" max="399" width="7.7109375" style="230" customWidth="1"/>
    <col min="400" max="401" width="4.7109375" style="230" customWidth="1"/>
    <col min="402" max="402" width="5.7109375" style="230" customWidth="1"/>
    <col min="403" max="403" width="5.28515625" style="230" customWidth="1"/>
    <col min="404" max="409" width="4.7109375" style="230" customWidth="1"/>
    <col min="410" max="410" width="5.85546875" style="230" customWidth="1"/>
    <col min="411" max="411" width="7.140625" style="230" customWidth="1"/>
    <col min="412" max="419" width="4.7109375" style="230" customWidth="1"/>
    <col min="420" max="420" width="5.5703125" style="230" customWidth="1"/>
    <col min="421" max="422" width="4.7109375" style="230" customWidth="1"/>
    <col min="423" max="424" width="5.5703125" style="230" customWidth="1"/>
    <col min="425" max="425" width="4.7109375" style="230" customWidth="1"/>
    <col min="426" max="427" width="5.5703125" style="230" customWidth="1"/>
    <col min="428" max="429" width="4.7109375" style="230" customWidth="1"/>
    <col min="430" max="430" width="6.28515625" style="230" customWidth="1"/>
    <col min="431" max="431" width="6" style="230" customWidth="1"/>
    <col min="432" max="432" width="7.7109375" style="230" customWidth="1"/>
    <col min="433" max="433" width="6.7109375" style="230" customWidth="1"/>
    <col min="434" max="434" width="10.42578125" style="230" customWidth="1"/>
    <col min="435" max="435" width="9.5703125" style="230" customWidth="1"/>
    <col min="436" max="436" width="9.7109375" style="230" customWidth="1"/>
    <col min="437" max="437" width="8.28515625" style="230" customWidth="1"/>
    <col min="438" max="438" width="4.5703125" style="230" customWidth="1"/>
    <col min="439" max="439" width="7.5703125" style="230" customWidth="1"/>
    <col min="440" max="440" width="5.85546875" style="230" customWidth="1"/>
    <col min="441" max="441" width="6.140625" style="230" customWidth="1"/>
    <col min="442" max="442" width="6" style="230" customWidth="1"/>
    <col min="443" max="443" width="6.28515625" style="230" customWidth="1"/>
    <col min="444" max="444" width="8.28515625" style="230" customWidth="1"/>
    <col min="445" max="445" width="10.42578125" style="230" customWidth="1"/>
    <col min="446" max="644" width="8.85546875" style="230"/>
    <col min="645" max="645" width="4.140625" style="230" customWidth="1"/>
    <col min="646" max="646" width="12.140625" style="230" customWidth="1"/>
    <col min="647" max="647" width="26.5703125" style="230" customWidth="1"/>
    <col min="648" max="649" width="5" style="230" customWidth="1"/>
    <col min="650" max="650" width="4.5703125" style="230" customWidth="1"/>
    <col min="651" max="651" width="7.42578125" style="230" customWidth="1"/>
    <col min="652" max="652" width="7.28515625" style="230" customWidth="1"/>
    <col min="653" max="654" width="4.7109375" style="230" customWidth="1"/>
    <col min="655" max="655" width="7.7109375" style="230" customWidth="1"/>
    <col min="656" max="657" width="4.7109375" style="230" customWidth="1"/>
    <col min="658" max="658" width="5.7109375" style="230" customWidth="1"/>
    <col min="659" max="659" width="5.28515625" style="230" customWidth="1"/>
    <col min="660" max="665" width="4.7109375" style="230" customWidth="1"/>
    <col min="666" max="666" width="5.85546875" style="230" customWidth="1"/>
    <col min="667" max="667" width="7.140625" style="230" customWidth="1"/>
    <col min="668" max="675" width="4.7109375" style="230" customWidth="1"/>
    <col min="676" max="676" width="5.5703125" style="230" customWidth="1"/>
    <col min="677" max="678" width="4.7109375" style="230" customWidth="1"/>
    <col min="679" max="680" width="5.5703125" style="230" customWidth="1"/>
    <col min="681" max="681" width="4.7109375" style="230" customWidth="1"/>
    <col min="682" max="683" width="5.5703125" style="230" customWidth="1"/>
    <col min="684" max="685" width="4.7109375" style="230" customWidth="1"/>
    <col min="686" max="686" width="6.28515625" style="230" customWidth="1"/>
    <col min="687" max="687" width="6" style="230" customWidth="1"/>
    <col min="688" max="688" width="7.7109375" style="230" customWidth="1"/>
    <col min="689" max="689" width="6.7109375" style="230" customWidth="1"/>
    <col min="690" max="690" width="10.42578125" style="230" customWidth="1"/>
    <col min="691" max="691" width="9.5703125" style="230" customWidth="1"/>
    <col min="692" max="692" width="9.7109375" style="230" customWidth="1"/>
    <col min="693" max="693" width="8.28515625" style="230" customWidth="1"/>
    <col min="694" max="694" width="4.5703125" style="230" customWidth="1"/>
    <col min="695" max="695" width="7.5703125" style="230" customWidth="1"/>
    <col min="696" max="696" width="5.85546875" style="230" customWidth="1"/>
    <col min="697" max="697" width="6.140625" style="230" customWidth="1"/>
    <col min="698" max="698" width="6" style="230" customWidth="1"/>
    <col min="699" max="699" width="6.28515625" style="230" customWidth="1"/>
    <col min="700" max="700" width="8.28515625" style="230" customWidth="1"/>
    <col min="701" max="701" width="10.42578125" style="230" customWidth="1"/>
    <col min="702" max="900" width="8.85546875" style="230"/>
    <col min="901" max="901" width="4.140625" style="230" customWidth="1"/>
    <col min="902" max="902" width="12.140625" style="230" customWidth="1"/>
    <col min="903" max="903" width="26.5703125" style="230" customWidth="1"/>
    <col min="904" max="905" width="5" style="230" customWidth="1"/>
    <col min="906" max="906" width="4.5703125" style="230" customWidth="1"/>
    <col min="907" max="907" width="7.42578125" style="230" customWidth="1"/>
    <col min="908" max="908" width="7.28515625" style="230" customWidth="1"/>
    <col min="909" max="910" width="4.7109375" style="230" customWidth="1"/>
    <col min="911" max="911" width="7.7109375" style="230" customWidth="1"/>
    <col min="912" max="913" width="4.7109375" style="230" customWidth="1"/>
    <col min="914" max="914" width="5.7109375" style="230" customWidth="1"/>
    <col min="915" max="915" width="5.28515625" style="230" customWidth="1"/>
    <col min="916" max="921" width="4.7109375" style="230" customWidth="1"/>
    <col min="922" max="922" width="5.85546875" style="230" customWidth="1"/>
    <col min="923" max="923" width="7.140625" style="230" customWidth="1"/>
    <col min="924" max="931" width="4.7109375" style="230" customWidth="1"/>
    <col min="932" max="932" width="5.5703125" style="230" customWidth="1"/>
    <col min="933" max="934" width="4.7109375" style="230" customWidth="1"/>
    <col min="935" max="936" width="5.5703125" style="230" customWidth="1"/>
    <col min="937" max="937" width="4.7109375" style="230" customWidth="1"/>
    <col min="938" max="939" width="5.5703125" style="230" customWidth="1"/>
    <col min="940" max="941" width="4.7109375" style="230" customWidth="1"/>
    <col min="942" max="942" width="6.28515625" style="230" customWidth="1"/>
    <col min="943" max="943" width="6" style="230" customWidth="1"/>
    <col min="944" max="944" width="7.7109375" style="230" customWidth="1"/>
    <col min="945" max="945" width="6.7109375" style="230" customWidth="1"/>
    <col min="946" max="946" width="10.42578125" style="230" customWidth="1"/>
    <col min="947" max="947" width="9.5703125" style="230" customWidth="1"/>
    <col min="948" max="948" width="9.7109375" style="230" customWidth="1"/>
    <col min="949" max="949" width="8.28515625" style="230" customWidth="1"/>
    <col min="950" max="950" width="4.5703125" style="230" customWidth="1"/>
    <col min="951" max="951" width="7.5703125" style="230" customWidth="1"/>
    <col min="952" max="952" width="5.85546875" style="230" customWidth="1"/>
    <col min="953" max="953" width="6.140625" style="230" customWidth="1"/>
    <col min="954" max="954" width="6" style="230" customWidth="1"/>
    <col min="955" max="955" width="6.28515625" style="230" customWidth="1"/>
    <col min="956" max="956" width="8.28515625" style="230" customWidth="1"/>
    <col min="957" max="957" width="10.42578125" style="230" customWidth="1"/>
    <col min="958" max="1156" width="8.85546875" style="230"/>
    <col min="1157" max="1157" width="4.140625" style="230" customWidth="1"/>
    <col min="1158" max="1158" width="12.140625" style="230" customWidth="1"/>
    <col min="1159" max="1159" width="26.5703125" style="230" customWidth="1"/>
    <col min="1160" max="1161" width="5" style="230" customWidth="1"/>
    <col min="1162" max="1162" width="4.5703125" style="230" customWidth="1"/>
    <col min="1163" max="1163" width="7.42578125" style="230" customWidth="1"/>
    <col min="1164" max="1164" width="7.28515625" style="230" customWidth="1"/>
    <col min="1165" max="1166" width="4.7109375" style="230" customWidth="1"/>
    <col min="1167" max="1167" width="7.7109375" style="230" customWidth="1"/>
    <col min="1168" max="1169" width="4.7109375" style="230" customWidth="1"/>
    <col min="1170" max="1170" width="5.7109375" style="230" customWidth="1"/>
    <col min="1171" max="1171" width="5.28515625" style="230" customWidth="1"/>
    <col min="1172" max="1177" width="4.7109375" style="230" customWidth="1"/>
    <col min="1178" max="1178" width="5.85546875" style="230" customWidth="1"/>
    <col min="1179" max="1179" width="7.140625" style="230" customWidth="1"/>
    <col min="1180" max="1187" width="4.7109375" style="230" customWidth="1"/>
    <col min="1188" max="1188" width="5.5703125" style="230" customWidth="1"/>
    <col min="1189" max="1190" width="4.7109375" style="230" customWidth="1"/>
    <col min="1191" max="1192" width="5.5703125" style="230" customWidth="1"/>
    <col min="1193" max="1193" width="4.7109375" style="230" customWidth="1"/>
    <col min="1194" max="1195" width="5.5703125" style="230" customWidth="1"/>
    <col min="1196" max="1197" width="4.7109375" style="230" customWidth="1"/>
    <col min="1198" max="1198" width="6.28515625" style="230" customWidth="1"/>
    <col min="1199" max="1199" width="6" style="230" customWidth="1"/>
    <col min="1200" max="1200" width="7.7109375" style="230" customWidth="1"/>
    <col min="1201" max="1201" width="6.7109375" style="230" customWidth="1"/>
    <col min="1202" max="1202" width="10.42578125" style="230" customWidth="1"/>
    <col min="1203" max="1203" width="9.5703125" style="230" customWidth="1"/>
    <col min="1204" max="1204" width="9.7109375" style="230" customWidth="1"/>
    <col min="1205" max="1205" width="8.28515625" style="230" customWidth="1"/>
    <col min="1206" max="1206" width="4.5703125" style="230" customWidth="1"/>
    <col min="1207" max="1207" width="7.5703125" style="230" customWidth="1"/>
    <col min="1208" max="1208" width="5.85546875" style="230" customWidth="1"/>
    <col min="1209" max="1209" width="6.140625" style="230" customWidth="1"/>
    <col min="1210" max="1210" width="6" style="230" customWidth="1"/>
    <col min="1211" max="1211" width="6.28515625" style="230" customWidth="1"/>
    <col min="1212" max="1212" width="8.28515625" style="230" customWidth="1"/>
    <col min="1213" max="1213" width="10.42578125" style="230" customWidth="1"/>
    <col min="1214" max="1412" width="8.85546875" style="230"/>
    <col min="1413" max="1413" width="4.140625" style="230" customWidth="1"/>
    <col min="1414" max="1414" width="12.140625" style="230" customWidth="1"/>
    <col min="1415" max="1415" width="26.5703125" style="230" customWidth="1"/>
    <col min="1416" max="1417" width="5" style="230" customWidth="1"/>
    <col min="1418" max="1418" width="4.5703125" style="230" customWidth="1"/>
    <col min="1419" max="1419" width="7.42578125" style="230" customWidth="1"/>
    <col min="1420" max="1420" width="7.28515625" style="230" customWidth="1"/>
    <col min="1421" max="1422" width="4.7109375" style="230" customWidth="1"/>
    <col min="1423" max="1423" width="7.7109375" style="230" customWidth="1"/>
    <col min="1424" max="1425" width="4.7109375" style="230" customWidth="1"/>
    <col min="1426" max="1426" width="5.7109375" style="230" customWidth="1"/>
    <col min="1427" max="1427" width="5.28515625" style="230" customWidth="1"/>
    <col min="1428" max="1433" width="4.7109375" style="230" customWidth="1"/>
    <col min="1434" max="1434" width="5.85546875" style="230" customWidth="1"/>
    <col min="1435" max="1435" width="7.140625" style="230" customWidth="1"/>
    <col min="1436" max="1443" width="4.7109375" style="230" customWidth="1"/>
    <col min="1444" max="1444" width="5.5703125" style="230" customWidth="1"/>
    <col min="1445" max="1446" width="4.7109375" style="230" customWidth="1"/>
    <col min="1447" max="1448" width="5.5703125" style="230" customWidth="1"/>
    <col min="1449" max="1449" width="4.7109375" style="230" customWidth="1"/>
    <col min="1450" max="1451" width="5.5703125" style="230" customWidth="1"/>
    <col min="1452" max="1453" width="4.7109375" style="230" customWidth="1"/>
    <col min="1454" max="1454" width="6.28515625" style="230" customWidth="1"/>
    <col min="1455" max="1455" width="6" style="230" customWidth="1"/>
    <col min="1456" max="1456" width="7.7109375" style="230" customWidth="1"/>
    <col min="1457" max="1457" width="6.7109375" style="230" customWidth="1"/>
    <col min="1458" max="1458" width="10.42578125" style="230" customWidth="1"/>
    <col min="1459" max="1459" width="9.5703125" style="230" customWidth="1"/>
    <col min="1460" max="1460" width="9.7109375" style="230" customWidth="1"/>
    <col min="1461" max="1461" width="8.28515625" style="230" customWidth="1"/>
    <col min="1462" max="1462" width="4.5703125" style="230" customWidth="1"/>
    <col min="1463" max="1463" width="7.5703125" style="230" customWidth="1"/>
    <col min="1464" max="1464" width="5.85546875" style="230" customWidth="1"/>
    <col min="1465" max="1465" width="6.140625" style="230" customWidth="1"/>
    <col min="1466" max="1466" width="6" style="230" customWidth="1"/>
    <col min="1467" max="1467" width="6.28515625" style="230" customWidth="1"/>
    <col min="1468" max="1468" width="8.28515625" style="230" customWidth="1"/>
    <col min="1469" max="1469" width="10.42578125" style="230" customWidth="1"/>
    <col min="1470" max="1668" width="8.85546875" style="230"/>
    <col min="1669" max="1669" width="4.140625" style="230" customWidth="1"/>
    <col min="1670" max="1670" width="12.140625" style="230" customWidth="1"/>
    <col min="1671" max="1671" width="26.5703125" style="230" customWidth="1"/>
    <col min="1672" max="1673" width="5" style="230" customWidth="1"/>
    <col min="1674" max="1674" width="4.5703125" style="230" customWidth="1"/>
    <col min="1675" max="1675" width="7.42578125" style="230" customWidth="1"/>
    <col min="1676" max="1676" width="7.28515625" style="230" customWidth="1"/>
    <col min="1677" max="1678" width="4.7109375" style="230" customWidth="1"/>
    <col min="1679" max="1679" width="7.7109375" style="230" customWidth="1"/>
    <col min="1680" max="1681" width="4.7109375" style="230" customWidth="1"/>
    <col min="1682" max="1682" width="5.7109375" style="230" customWidth="1"/>
    <col min="1683" max="1683" width="5.28515625" style="230" customWidth="1"/>
    <col min="1684" max="1689" width="4.7109375" style="230" customWidth="1"/>
    <col min="1690" max="1690" width="5.85546875" style="230" customWidth="1"/>
    <col min="1691" max="1691" width="7.140625" style="230" customWidth="1"/>
    <col min="1692" max="1699" width="4.7109375" style="230" customWidth="1"/>
    <col min="1700" max="1700" width="5.5703125" style="230" customWidth="1"/>
    <col min="1701" max="1702" width="4.7109375" style="230" customWidth="1"/>
    <col min="1703" max="1704" width="5.5703125" style="230" customWidth="1"/>
    <col min="1705" max="1705" width="4.7109375" style="230" customWidth="1"/>
    <col min="1706" max="1707" width="5.5703125" style="230" customWidth="1"/>
    <col min="1708" max="1709" width="4.7109375" style="230" customWidth="1"/>
    <col min="1710" max="1710" width="6.28515625" style="230" customWidth="1"/>
    <col min="1711" max="1711" width="6" style="230" customWidth="1"/>
    <col min="1712" max="1712" width="7.7109375" style="230" customWidth="1"/>
    <col min="1713" max="1713" width="6.7109375" style="230" customWidth="1"/>
    <col min="1714" max="1714" width="10.42578125" style="230" customWidth="1"/>
    <col min="1715" max="1715" width="9.5703125" style="230" customWidth="1"/>
    <col min="1716" max="1716" width="9.7109375" style="230" customWidth="1"/>
    <col min="1717" max="1717" width="8.28515625" style="230" customWidth="1"/>
    <col min="1718" max="1718" width="4.5703125" style="230" customWidth="1"/>
    <col min="1719" max="1719" width="7.5703125" style="230" customWidth="1"/>
    <col min="1720" max="1720" width="5.85546875" style="230" customWidth="1"/>
    <col min="1721" max="1721" width="6.140625" style="230" customWidth="1"/>
    <col min="1722" max="1722" width="6" style="230" customWidth="1"/>
    <col min="1723" max="1723" width="6.28515625" style="230" customWidth="1"/>
    <col min="1724" max="1724" width="8.28515625" style="230" customWidth="1"/>
    <col min="1725" max="1725" width="10.42578125" style="230" customWidth="1"/>
    <col min="1726" max="1924" width="8.85546875" style="230"/>
    <col min="1925" max="1925" width="4.140625" style="230" customWidth="1"/>
    <col min="1926" max="1926" width="12.140625" style="230" customWidth="1"/>
    <col min="1927" max="1927" width="26.5703125" style="230" customWidth="1"/>
    <col min="1928" max="1929" width="5" style="230" customWidth="1"/>
    <col min="1930" max="1930" width="4.5703125" style="230" customWidth="1"/>
    <col min="1931" max="1931" width="7.42578125" style="230" customWidth="1"/>
    <col min="1932" max="1932" width="7.28515625" style="230" customWidth="1"/>
    <col min="1933" max="1934" width="4.7109375" style="230" customWidth="1"/>
    <col min="1935" max="1935" width="7.7109375" style="230" customWidth="1"/>
    <col min="1936" max="1937" width="4.7109375" style="230" customWidth="1"/>
    <col min="1938" max="1938" width="5.7109375" style="230" customWidth="1"/>
    <col min="1939" max="1939" width="5.28515625" style="230" customWidth="1"/>
    <col min="1940" max="1945" width="4.7109375" style="230" customWidth="1"/>
    <col min="1946" max="1946" width="5.85546875" style="230" customWidth="1"/>
    <col min="1947" max="1947" width="7.140625" style="230" customWidth="1"/>
    <col min="1948" max="1955" width="4.7109375" style="230" customWidth="1"/>
    <col min="1956" max="1956" width="5.5703125" style="230" customWidth="1"/>
    <col min="1957" max="1958" width="4.7109375" style="230" customWidth="1"/>
    <col min="1959" max="1960" width="5.5703125" style="230" customWidth="1"/>
    <col min="1961" max="1961" width="4.7109375" style="230" customWidth="1"/>
    <col min="1962" max="1963" width="5.5703125" style="230" customWidth="1"/>
    <col min="1964" max="1965" width="4.7109375" style="230" customWidth="1"/>
    <col min="1966" max="1966" width="6.28515625" style="230" customWidth="1"/>
    <col min="1967" max="1967" width="6" style="230" customWidth="1"/>
    <col min="1968" max="1968" width="7.7109375" style="230" customWidth="1"/>
    <col min="1969" max="1969" width="6.7109375" style="230" customWidth="1"/>
    <col min="1970" max="1970" width="10.42578125" style="230" customWidth="1"/>
    <col min="1971" max="1971" width="9.5703125" style="230" customWidth="1"/>
    <col min="1972" max="1972" width="9.7109375" style="230" customWidth="1"/>
    <col min="1973" max="1973" width="8.28515625" style="230" customWidth="1"/>
    <col min="1974" max="1974" width="4.5703125" style="230" customWidth="1"/>
    <col min="1975" max="1975" width="7.5703125" style="230" customWidth="1"/>
    <col min="1976" max="1976" width="5.85546875" style="230" customWidth="1"/>
    <col min="1977" max="1977" width="6.140625" style="230" customWidth="1"/>
    <col min="1978" max="1978" width="6" style="230" customWidth="1"/>
    <col min="1979" max="1979" width="6.28515625" style="230" customWidth="1"/>
    <col min="1980" max="1980" width="8.28515625" style="230" customWidth="1"/>
    <col min="1981" max="1981" width="10.42578125" style="230" customWidth="1"/>
    <col min="1982" max="2180" width="8.85546875" style="230"/>
    <col min="2181" max="2181" width="4.140625" style="230" customWidth="1"/>
    <col min="2182" max="2182" width="12.140625" style="230" customWidth="1"/>
    <col min="2183" max="2183" width="26.5703125" style="230" customWidth="1"/>
    <col min="2184" max="2185" width="5" style="230" customWidth="1"/>
    <col min="2186" max="2186" width="4.5703125" style="230" customWidth="1"/>
    <col min="2187" max="2187" width="7.42578125" style="230" customWidth="1"/>
    <col min="2188" max="2188" width="7.28515625" style="230" customWidth="1"/>
    <col min="2189" max="2190" width="4.7109375" style="230" customWidth="1"/>
    <col min="2191" max="2191" width="7.7109375" style="230" customWidth="1"/>
    <col min="2192" max="2193" width="4.7109375" style="230" customWidth="1"/>
    <col min="2194" max="2194" width="5.7109375" style="230" customWidth="1"/>
    <col min="2195" max="2195" width="5.28515625" style="230" customWidth="1"/>
    <col min="2196" max="2201" width="4.7109375" style="230" customWidth="1"/>
    <col min="2202" max="2202" width="5.85546875" style="230" customWidth="1"/>
    <col min="2203" max="2203" width="7.140625" style="230" customWidth="1"/>
    <col min="2204" max="2211" width="4.7109375" style="230" customWidth="1"/>
    <col min="2212" max="2212" width="5.5703125" style="230" customWidth="1"/>
    <col min="2213" max="2214" width="4.7109375" style="230" customWidth="1"/>
    <col min="2215" max="2216" width="5.5703125" style="230" customWidth="1"/>
    <col min="2217" max="2217" width="4.7109375" style="230" customWidth="1"/>
    <col min="2218" max="2219" width="5.5703125" style="230" customWidth="1"/>
    <col min="2220" max="2221" width="4.7109375" style="230" customWidth="1"/>
    <col min="2222" max="2222" width="6.28515625" style="230" customWidth="1"/>
    <col min="2223" max="2223" width="6" style="230" customWidth="1"/>
    <col min="2224" max="2224" width="7.7109375" style="230" customWidth="1"/>
    <col min="2225" max="2225" width="6.7109375" style="230" customWidth="1"/>
    <col min="2226" max="2226" width="10.42578125" style="230" customWidth="1"/>
    <col min="2227" max="2227" width="9.5703125" style="230" customWidth="1"/>
    <col min="2228" max="2228" width="9.7109375" style="230" customWidth="1"/>
    <col min="2229" max="2229" width="8.28515625" style="230" customWidth="1"/>
    <col min="2230" max="2230" width="4.5703125" style="230" customWidth="1"/>
    <col min="2231" max="2231" width="7.5703125" style="230" customWidth="1"/>
    <col min="2232" max="2232" width="5.85546875" style="230" customWidth="1"/>
    <col min="2233" max="2233" width="6.140625" style="230" customWidth="1"/>
    <col min="2234" max="2234" width="6" style="230" customWidth="1"/>
    <col min="2235" max="2235" width="6.28515625" style="230" customWidth="1"/>
    <col min="2236" max="2236" width="8.28515625" style="230" customWidth="1"/>
    <col min="2237" max="2237" width="10.42578125" style="230" customWidth="1"/>
    <col min="2238" max="2436" width="8.85546875" style="230"/>
    <col min="2437" max="2437" width="4.140625" style="230" customWidth="1"/>
    <col min="2438" max="2438" width="12.140625" style="230" customWidth="1"/>
    <col min="2439" max="2439" width="26.5703125" style="230" customWidth="1"/>
    <col min="2440" max="2441" width="5" style="230" customWidth="1"/>
    <col min="2442" max="2442" width="4.5703125" style="230" customWidth="1"/>
    <col min="2443" max="2443" width="7.42578125" style="230" customWidth="1"/>
    <col min="2444" max="2444" width="7.28515625" style="230" customWidth="1"/>
    <col min="2445" max="2446" width="4.7109375" style="230" customWidth="1"/>
    <col min="2447" max="2447" width="7.7109375" style="230" customWidth="1"/>
    <col min="2448" max="2449" width="4.7109375" style="230" customWidth="1"/>
    <col min="2450" max="2450" width="5.7109375" style="230" customWidth="1"/>
    <col min="2451" max="2451" width="5.28515625" style="230" customWidth="1"/>
    <col min="2452" max="2457" width="4.7109375" style="230" customWidth="1"/>
    <col min="2458" max="2458" width="5.85546875" style="230" customWidth="1"/>
    <col min="2459" max="2459" width="7.140625" style="230" customWidth="1"/>
    <col min="2460" max="2467" width="4.7109375" style="230" customWidth="1"/>
    <col min="2468" max="2468" width="5.5703125" style="230" customWidth="1"/>
    <col min="2469" max="2470" width="4.7109375" style="230" customWidth="1"/>
    <col min="2471" max="2472" width="5.5703125" style="230" customWidth="1"/>
    <col min="2473" max="2473" width="4.7109375" style="230" customWidth="1"/>
    <col min="2474" max="2475" width="5.5703125" style="230" customWidth="1"/>
    <col min="2476" max="2477" width="4.7109375" style="230" customWidth="1"/>
    <col min="2478" max="2478" width="6.28515625" style="230" customWidth="1"/>
    <col min="2479" max="2479" width="6" style="230" customWidth="1"/>
    <col min="2480" max="2480" width="7.7109375" style="230" customWidth="1"/>
    <col min="2481" max="2481" width="6.7109375" style="230" customWidth="1"/>
    <col min="2482" max="2482" width="10.42578125" style="230" customWidth="1"/>
    <col min="2483" max="2483" width="9.5703125" style="230" customWidth="1"/>
    <col min="2484" max="2484" width="9.7109375" style="230" customWidth="1"/>
    <col min="2485" max="2485" width="8.28515625" style="230" customWidth="1"/>
    <col min="2486" max="2486" width="4.5703125" style="230" customWidth="1"/>
    <col min="2487" max="2487" width="7.5703125" style="230" customWidth="1"/>
    <col min="2488" max="2488" width="5.85546875" style="230" customWidth="1"/>
    <col min="2489" max="2489" width="6.140625" style="230" customWidth="1"/>
    <col min="2490" max="2490" width="6" style="230" customWidth="1"/>
    <col min="2491" max="2491" width="6.28515625" style="230" customWidth="1"/>
    <col min="2492" max="2492" width="8.28515625" style="230" customWidth="1"/>
    <col min="2493" max="2493" width="10.42578125" style="230" customWidth="1"/>
    <col min="2494" max="2692" width="8.85546875" style="230"/>
    <col min="2693" max="2693" width="4.140625" style="230" customWidth="1"/>
    <col min="2694" max="2694" width="12.140625" style="230" customWidth="1"/>
    <col min="2695" max="2695" width="26.5703125" style="230" customWidth="1"/>
    <col min="2696" max="2697" width="5" style="230" customWidth="1"/>
    <col min="2698" max="2698" width="4.5703125" style="230" customWidth="1"/>
    <col min="2699" max="2699" width="7.42578125" style="230" customWidth="1"/>
    <col min="2700" max="2700" width="7.28515625" style="230" customWidth="1"/>
    <col min="2701" max="2702" width="4.7109375" style="230" customWidth="1"/>
    <col min="2703" max="2703" width="7.7109375" style="230" customWidth="1"/>
    <col min="2704" max="2705" width="4.7109375" style="230" customWidth="1"/>
    <col min="2706" max="2706" width="5.7109375" style="230" customWidth="1"/>
    <col min="2707" max="2707" width="5.28515625" style="230" customWidth="1"/>
    <col min="2708" max="2713" width="4.7109375" style="230" customWidth="1"/>
    <col min="2714" max="2714" width="5.85546875" style="230" customWidth="1"/>
    <col min="2715" max="2715" width="7.140625" style="230" customWidth="1"/>
    <col min="2716" max="2723" width="4.7109375" style="230" customWidth="1"/>
    <col min="2724" max="2724" width="5.5703125" style="230" customWidth="1"/>
    <col min="2725" max="2726" width="4.7109375" style="230" customWidth="1"/>
    <col min="2727" max="2728" width="5.5703125" style="230" customWidth="1"/>
    <col min="2729" max="2729" width="4.7109375" style="230" customWidth="1"/>
    <col min="2730" max="2731" width="5.5703125" style="230" customWidth="1"/>
    <col min="2732" max="2733" width="4.7109375" style="230" customWidth="1"/>
    <col min="2734" max="2734" width="6.28515625" style="230" customWidth="1"/>
    <col min="2735" max="2735" width="6" style="230" customWidth="1"/>
    <col min="2736" max="2736" width="7.7109375" style="230" customWidth="1"/>
    <col min="2737" max="2737" width="6.7109375" style="230" customWidth="1"/>
    <col min="2738" max="2738" width="10.42578125" style="230" customWidth="1"/>
    <col min="2739" max="2739" width="9.5703125" style="230" customWidth="1"/>
    <col min="2740" max="2740" width="9.7109375" style="230" customWidth="1"/>
    <col min="2741" max="2741" width="8.28515625" style="230" customWidth="1"/>
    <col min="2742" max="2742" width="4.5703125" style="230" customWidth="1"/>
    <col min="2743" max="2743" width="7.5703125" style="230" customWidth="1"/>
    <col min="2744" max="2744" width="5.85546875" style="230" customWidth="1"/>
    <col min="2745" max="2745" width="6.140625" style="230" customWidth="1"/>
    <col min="2746" max="2746" width="6" style="230" customWidth="1"/>
    <col min="2747" max="2747" width="6.28515625" style="230" customWidth="1"/>
    <col min="2748" max="2748" width="8.28515625" style="230" customWidth="1"/>
    <col min="2749" max="2749" width="10.42578125" style="230" customWidth="1"/>
    <col min="2750" max="2948" width="8.85546875" style="230"/>
    <col min="2949" max="2949" width="4.140625" style="230" customWidth="1"/>
    <col min="2950" max="2950" width="12.140625" style="230" customWidth="1"/>
    <col min="2951" max="2951" width="26.5703125" style="230" customWidth="1"/>
    <col min="2952" max="2953" width="5" style="230" customWidth="1"/>
    <col min="2954" max="2954" width="4.5703125" style="230" customWidth="1"/>
    <col min="2955" max="2955" width="7.42578125" style="230" customWidth="1"/>
    <col min="2956" max="2956" width="7.28515625" style="230" customWidth="1"/>
    <col min="2957" max="2958" width="4.7109375" style="230" customWidth="1"/>
    <col min="2959" max="2959" width="7.7109375" style="230" customWidth="1"/>
    <col min="2960" max="2961" width="4.7109375" style="230" customWidth="1"/>
    <col min="2962" max="2962" width="5.7109375" style="230" customWidth="1"/>
    <col min="2963" max="2963" width="5.28515625" style="230" customWidth="1"/>
    <col min="2964" max="2969" width="4.7109375" style="230" customWidth="1"/>
    <col min="2970" max="2970" width="5.85546875" style="230" customWidth="1"/>
    <col min="2971" max="2971" width="7.140625" style="230" customWidth="1"/>
    <col min="2972" max="2979" width="4.7109375" style="230" customWidth="1"/>
    <col min="2980" max="2980" width="5.5703125" style="230" customWidth="1"/>
    <col min="2981" max="2982" width="4.7109375" style="230" customWidth="1"/>
    <col min="2983" max="2984" width="5.5703125" style="230" customWidth="1"/>
    <col min="2985" max="2985" width="4.7109375" style="230" customWidth="1"/>
    <col min="2986" max="2987" width="5.5703125" style="230" customWidth="1"/>
    <col min="2988" max="2989" width="4.7109375" style="230" customWidth="1"/>
    <col min="2990" max="2990" width="6.28515625" style="230" customWidth="1"/>
    <col min="2991" max="2991" width="6" style="230" customWidth="1"/>
    <col min="2992" max="2992" width="7.7109375" style="230" customWidth="1"/>
    <col min="2993" max="2993" width="6.7109375" style="230" customWidth="1"/>
    <col min="2994" max="2994" width="10.42578125" style="230" customWidth="1"/>
    <col min="2995" max="2995" width="9.5703125" style="230" customWidth="1"/>
    <col min="2996" max="2996" width="9.7109375" style="230" customWidth="1"/>
    <col min="2997" max="2997" width="8.28515625" style="230" customWidth="1"/>
    <col min="2998" max="2998" width="4.5703125" style="230" customWidth="1"/>
    <col min="2999" max="2999" width="7.5703125" style="230" customWidth="1"/>
    <col min="3000" max="3000" width="5.85546875" style="230" customWidth="1"/>
    <col min="3001" max="3001" width="6.140625" style="230" customWidth="1"/>
    <col min="3002" max="3002" width="6" style="230" customWidth="1"/>
    <col min="3003" max="3003" width="6.28515625" style="230" customWidth="1"/>
    <col min="3004" max="3004" width="8.28515625" style="230" customWidth="1"/>
    <col min="3005" max="3005" width="10.42578125" style="230" customWidth="1"/>
    <col min="3006" max="3204" width="8.85546875" style="230"/>
    <col min="3205" max="3205" width="4.140625" style="230" customWidth="1"/>
    <col min="3206" max="3206" width="12.140625" style="230" customWidth="1"/>
    <col min="3207" max="3207" width="26.5703125" style="230" customWidth="1"/>
    <col min="3208" max="3209" width="5" style="230" customWidth="1"/>
    <col min="3210" max="3210" width="4.5703125" style="230" customWidth="1"/>
    <col min="3211" max="3211" width="7.42578125" style="230" customWidth="1"/>
    <col min="3212" max="3212" width="7.28515625" style="230" customWidth="1"/>
    <col min="3213" max="3214" width="4.7109375" style="230" customWidth="1"/>
    <col min="3215" max="3215" width="7.7109375" style="230" customWidth="1"/>
    <col min="3216" max="3217" width="4.7109375" style="230" customWidth="1"/>
    <col min="3218" max="3218" width="5.7109375" style="230" customWidth="1"/>
    <col min="3219" max="3219" width="5.28515625" style="230" customWidth="1"/>
    <col min="3220" max="3225" width="4.7109375" style="230" customWidth="1"/>
    <col min="3226" max="3226" width="5.85546875" style="230" customWidth="1"/>
    <col min="3227" max="3227" width="7.140625" style="230" customWidth="1"/>
    <col min="3228" max="3235" width="4.7109375" style="230" customWidth="1"/>
    <col min="3236" max="3236" width="5.5703125" style="230" customWidth="1"/>
    <col min="3237" max="3238" width="4.7109375" style="230" customWidth="1"/>
    <col min="3239" max="3240" width="5.5703125" style="230" customWidth="1"/>
    <col min="3241" max="3241" width="4.7109375" style="230" customWidth="1"/>
    <col min="3242" max="3243" width="5.5703125" style="230" customWidth="1"/>
    <col min="3244" max="3245" width="4.7109375" style="230" customWidth="1"/>
    <col min="3246" max="3246" width="6.28515625" style="230" customWidth="1"/>
    <col min="3247" max="3247" width="6" style="230" customWidth="1"/>
    <col min="3248" max="3248" width="7.7109375" style="230" customWidth="1"/>
    <col min="3249" max="3249" width="6.7109375" style="230" customWidth="1"/>
    <col min="3250" max="3250" width="10.42578125" style="230" customWidth="1"/>
    <col min="3251" max="3251" width="9.5703125" style="230" customWidth="1"/>
    <col min="3252" max="3252" width="9.7109375" style="230" customWidth="1"/>
    <col min="3253" max="3253" width="8.28515625" style="230" customWidth="1"/>
    <col min="3254" max="3254" width="4.5703125" style="230" customWidth="1"/>
    <col min="3255" max="3255" width="7.5703125" style="230" customWidth="1"/>
    <col min="3256" max="3256" width="5.85546875" style="230" customWidth="1"/>
    <col min="3257" max="3257" width="6.140625" style="230" customWidth="1"/>
    <col min="3258" max="3258" width="6" style="230" customWidth="1"/>
    <col min="3259" max="3259" width="6.28515625" style="230" customWidth="1"/>
    <col min="3260" max="3260" width="8.28515625" style="230" customWidth="1"/>
    <col min="3261" max="3261" width="10.42578125" style="230" customWidth="1"/>
    <col min="3262" max="3460" width="8.85546875" style="230"/>
    <col min="3461" max="3461" width="4.140625" style="230" customWidth="1"/>
    <col min="3462" max="3462" width="12.140625" style="230" customWidth="1"/>
    <col min="3463" max="3463" width="26.5703125" style="230" customWidth="1"/>
    <col min="3464" max="3465" width="5" style="230" customWidth="1"/>
    <col min="3466" max="3466" width="4.5703125" style="230" customWidth="1"/>
    <col min="3467" max="3467" width="7.42578125" style="230" customWidth="1"/>
    <col min="3468" max="3468" width="7.28515625" style="230" customWidth="1"/>
    <col min="3469" max="3470" width="4.7109375" style="230" customWidth="1"/>
    <col min="3471" max="3471" width="7.7109375" style="230" customWidth="1"/>
    <col min="3472" max="3473" width="4.7109375" style="230" customWidth="1"/>
    <col min="3474" max="3474" width="5.7109375" style="230" customWidth="1"/>
    <col min="3475" max="3475" width="5.28515625" style="230" customWidth="1"/>
    <col min="3476" max="3481" width="4.7109375" style="230" customWidth="1"/>
    <col min="3482" max="3482" width="5.85546875" style="230" customWidth="1"/>
    <col min="3483" max="3483" width="7.140625" style="230" customWidth="1"/>
    <col min="3484" max="3491" width="4.7109375" style="230" customWidth="1"/>
    <col min="3492" max="3492" width="5.5703125" style="230" customWidth="1"/>
    <col min="3493" max="3494" width="4.7109375" style="230" customWidth="1"/>
    <col min="3495" max="3496" width="5.5703125" style="230" customWidth="1"/>
    <col min="3497" max="3497" width="4.7109375" style="230" customWidth="1"/>
    <col min="3498" max="3499" width="5.5703125" style="230" customWidth="1"/>
    <col min="3500" max="3501" width="4.7109375" style="230" customWidth="1"/>
    <col min="3502" max="3502" width="6.28515625" style="230" customWidth="1"/>
    <col min="3503" max="3503" width="6" style="230" customWidth="1"/>
    <col min="3504" max="3504" width="7.7109375" style="230" customWidth="1"/>
    <col min="3505" max="3505" width="6.7109375" style="230" customWidth="1"/>
    <col min="3506" max="3506" width="10.42578125" style="230" customWidth="1"/>
    <col min="3507" max="3507" width="9.5703125" style="230" customWidth="1"/>
    <col min="3508" max="3508" width="9.7109375" style="230" customWidth="1"/>
    <col min="3509" max="3509" width="8.28515625" style="230" customWidth="1"/>
    <col min="3510" max="3510" width="4.5703125" style="230" customWidth="1"/>
    <col min="3511" max="3511" width="7.5703125" style="230" customWidth="1"/>
    <col min="3512" max="3512" width="5.85546875" style="230" customWidth="1"/>
    <col min="3513" max="3513" width="6.140625" style="230" customWidth="1"/>
    <col min="3514" max="3514" width="6" style="230" customWidth="1"/>
    <col min="3515" max="3515" width="6.28515625" style="230" customWidth="1"/>
    <col min="3516" max="3516" width="8.28515625" style="230" customWidth="1"/>
    <col min="3517" max="3517" width="10.42578125" style="230" customWidth="1"/>
    <col min="3518" max="3716" width="8.85546875" style="230"/>
    <col min="3717" max="3717" width="4.140625" style="230" customWidth="1"/>
    <col min="3718" max="3718" width="12.140625" style="230" customWidth="1"/>
    <col min="3719" max="3719" width="26.5703125" style="230" customWidth="1"/>
    <col min="3720" max="3721" width="5" style="230" customWidth="1"/>
    <col min="3722" max="3722" width="4.5703125" style="230" customWidth="1"/>
    <col min="3723" max="3723" width="7.42578125" style="230" customWidth="1"/>
    <col min="3724" max="3724" width="7.28515625" style="230" customWidth="1"/>
    <col min="3725" max="3726" width="4.7109375" style="230" customWidth="1"/>
    <col min="3727" max="3727" width="7.7109375" style="230" customWidth="1"/>
    <col min="3728" max="3729" width="4.7109375" style="230" customWidth="1"/>
    <col min="3730" max="3730" width="5.7109375" style="230" customWidth="1"/>
    <col min="3731" max="3731" width="5.28515625" style="230" customWidth="1"/>
    <col min="3732" max="3737" width="4.7109375" style="230" customWidth="1"/>
    <col min="3738" max="3738" width="5.85546875" style="230" customWidth="1"/>
    <col min="3739" max="3739" width="7.140625" style="230" customWidth="1"/>
    <col min="3740" max="3747" width="4.7109375" style="230" customWidth="1"/>
    <col min="3748" max="3748" width="5.5703125" style="230" customWidth="1"/>
    <col min="3749" max="3750" width="4.7109375" style="230" customWidth="1"/>
    <col min="3751" max="3752" width="5.5703125" style="230" customWidth="1"/>
    <col min="3753" max="3753" width="4.7109375" style="230" customWidth="1"/>
    <col min="3754" max="3755" width="5.5703125" style="230" customWidth="1"/>
    <col min="3756" max="3757" width="4.7109375" style="230" customWidth="1"/>
    <col min="3758" max="3758" width="6.28515625" style="230" customWidth="1"/>
    <col min="3759" max="3759" width="6" style="230" customWidth="1"/>
    <col min="3760" max="3760" width="7.7109375" style="230" customWidth="1"/>
    <col min="3761" max="3761" width="6.7109375" style="230" customWidth="1"/>
    <col min="3762" max="3762" width="10.42578125" style="230" customWidth="1"/>
    <col min="3763" max="3763" width="9.5703125" style="230" customWidth="1"/>
    <col min="3764" max="3764" width="9.7109375" style="230" customWidth="1"/>
    <col min="3765" max="3765" width="8.28515625" style="230" customWidth="1"/>
    <col min="3766" max="3766" width="4.5703125" style="230" customWidth="1"/>
    <col min="3767" max="3767" width="7.5703125" style="230" customWidth="1"/>
    <col min="3768" max="3768" width="5.85546875" style="230" customWidth="1"/>
    <col min="3769" max="3769" width="6.140625" style="230" customWidth="1"/>
    <col min="3770" max="3770" width="6" style="230" customWidth="1"/>
    <col min="3771" max="3771" width="6.28515625" style="230" customWidth="1"/>
    <col min="3772" max="3772" width="8.28515625" style="230" customWidth="1"/>
    <col min="3773" max="3773" width="10.42578125" style="230" customWidth="1"/>
    <col min="3774" max="3972" width="8.85546875" style="230"/>
    <col min="3973" max="3973" width="4.140625" style="230" customWidth="1"/>
    <col min="3974" max="3974" width="12.140625" style="230" customWidth="1"/>
    <col min="3975" max="3975" width="26.5703125" style="230" customWidth="1"/>
    <col min="3976" max="3977" width="5" style="230" customWidth="1"/>
    <col min="3978" max="3978" width="4.5703125" style="230" customWidth="1"/>
    <col min="3979" max="3979" width="7.42578125" style="230" customWidth="1"/>
    <col min="3980" max="3980" width="7.28515625" style="230" customWidth="1"/>
    <col min="3981" max="3982" width="4.7109375" style="230" customWidth="1"/>
    <col min="3983" max="3983" width="7.7109375" style="230" customWidth="1"/>
    <col min="3984" max="3985" width="4.7109375" style="230" customWidth="1"/>
    <col min="3986" max="3986" width="5.7109375" style="230" customWidth="1"/>
    <col min="3987" max="3987" width="5.28515625" style="230" customWidth="1"/>
    <col min="3988" max="3993" width="4.7109375" style="230" customWidth="1"/>
    <col min="3994" max="3994" width="5.85546875" style="230" customWidth="1"/>
    <col min="3995" max="3995" width="7.140625" style="230" customWidth="1"/>
    <col min="3996" max="4003" width="4.7109375" style="230" customWidth="1"/>
    <col min="4004" max="4004" width="5.5703125" style="230" customWidth="1"/>
    <col min="4005" max="4006" width="4.7109375" style="230" customWidth="1"/>
    <col min="4007" max="4008" width="5.5703125" style="230" customWidth="1"/>
    <col min="4009" max="4009" width="4.7109375" style="230" customWidth="1"/>
    <col min="4010" max="4011" width="5.5703125" style="230" customWidth="1"/>
    <col min="4012" max="4013" width="4.7109375" style="230" customWidth="1"/>
    <col min="4014" max="4014" width="6.28515625" style="230" customWidth="1"/>
    <col min="4015" max="4015" width="6" style="230" customWidth="1"/>
    <col min="4016" max="4016" width="7.7109375" style="230" customWidth="1"/>
    <col min="4017" max="4017" width="6.7109375" style="230" customWidth="1"/>
    <col min="4018" max="4018" width="10.42578125" style="230" customWidth="1"/>
    <col min="4019" max="4019" width="9.5703125" style="230" customWidth="1"/>
    <col min="4020" max="4020" width="9.7109375" style="230" customWidth="1"/>
    <col min="4021" max="4021" width="8.28515625" style="230" customWidth="1"/>
    <col min="4022" max="4022" width="4.5703125" style="230" customWidth="1"/>
    <col min="4023" max="4023" width="7.5703125" style="230" customWidth="1"/>
    <col min="4024" max="4024" width="5.85546875" style="230" customWidth="1"/>
    <col min="4025" max="4025" width="6.140625" style="230" customWidth="1"/>
    <col min="4026" max="4026" width="6" style="230" customWidth="1"/>
    <col min="4027" max="4027" width="6.28515625" style="230" customWidth="1"/>
    <col min="4028" max="4028" width="8.28515625" style="230" customWidth="1"/>
    <col min="4029" max="4029" width="10.42578125" style="230" customWidth="1"/>
    <col min="4030" max="4228" width="8.85546875" style="230"/>
    <col min="4229" max="4229" width="4.140625" style="230" customWidth="1"/>
    <col min="4230" max="4230" width="12.140625" style="230" customWidth="1"/>
    <col min="4231" max="4231" width="26.5703125" style="230" customWidth="1"/>
    <col min="4232" max="4233" width="5" style="230" customWidth="1"/>
    <col min="4234" max="4234" width="4.5703125" style="230" customWidth="1"/>
    <col min="4235" max="4235" width="7.42578125" style="230" customWidth="1"/>
    <col min="4236" max="4236" width="7.28515625" style="230" customWidth="1"/>
    <col min="4237" max="4238" width="4.7109375" style="230" customWidth="1"/>
    <col min="4239" max="4239" width="7.7109375" style="230" customWidth="1"/>
    <col min="4240" max="4241" width="4.7109375" style="230" customWidth="1"/>
    <col min="4242" max="4242" width="5.7109375" style="230" customWidth="1"/>
    <col min="4243" max="4243" width="5.28515625" style="230" customWidth="1"/>
    <col min="4244" max="4249" width="4.7109375" style="230" customWidth="1"/>
    <col min="4250" max="4250" width="5.85546875" style="230" customWidth="1"/>
    <col min="4251" max="4251" width="7.140625" style="230" customWidth="1"/>
    <col min="4252" max="4259" width="4.7109375" style="230" customWidth="1"/>
    <col min="4260" max="4260" width="5.5703125" style="230" customWidth="1"/>
    <col min="4261" max="4262" width="4.7109375" style="230" customWidth="1"/>
    <col min="4263" max="4264" width="5.5703125" style="230" customWidth="1"/>
    <col min="4265" max="4265" width="4.7109375" style="230" customWidth="1"/>
    <col min="4266" max="4267" width="5.5703125" style="230" customWidth="1"/>
    <col min="4268" max="4269" width="4.7109375" style="230" customWidth="1"/>
    <col min="4270" max="4270" width="6.28515625" style="230" customWidth="1"/>
    <col min="4271" max="4271" width="6" style="230" customWidth="1"/>
    <col min="4272" max="4272" width="7.7109375" style="230" customWidth="1"/>
    <col min="4273" max="4273" width="6.7109375" style="230" customWidth="1"/>
    <col min="4274" max="4274" width="10.42578125" style="230" customWidth="1"/>
    <col min="4275" max="4275" width="9.5703125" style="230" customWidth="1"/>
    <col min="4276" max="4276" width="9.7109375" style="230" customWidth="1"/>
    <col min="4277" max="4277" width="8.28515625" style="230" customWidth="1"/>
    <col min="4278" max="4278" width="4.5703125" style="230" customWidth="1"/>
    <col min="4279" max="4279" width="7.5703125" style="230" customWidth="1"/>
    <col min="4280" max="4280" width="5.85546875" style="230" customWidth="1"/>
    <col min="4281" max="4281" width="6.140625" style="230" customWidth="1"/>
    <col min="4282" max="4282" width="6" style="230" customWidth="1"/>
    <col min="4283" max="4283" width="6.28515625" style="230" customWidth="1"/>
    <col min="4284" max="4284" width="8.28515625" style="230" customWidth="1"/>
    <col min="4285" max="4285" width="10.42578125" style="230" customWidth="1"/>
    <col min="4286" max="4484" width="8.85546875" style="230"/>
    <col min="4485" max="4485" width="4.140625" style="230" customWidth="1"/>
    <col min="4486" max="4486" width="12.140625" style="230" customWidth="1"/>
    <col min="4487" max="4487" width="26.5703125" style="230" customWidth="1"/>
    <col min="4488" max="4489" width="5" style="230" customWidth="1"/>
    <col min="4490" max="4490" width="4.5703125" style="230" customWidth="1"/>
    <col min="4491" max="4491" width="7.42578125" style="230" customWidth="1"/>
    <col min="4492" max="4492" width="7.28515625" style="230" customWidth="1"/>
    <col min="4493" max="4494" width="4.7109375" style="230" customWidth="1"/>
    <col min="4495" max="4495" width="7.7109375" style="230" customWidth="1"/>
    <col min="4496" max="4497" width="4.7109375" style="230" customWidth="1"/>
    <col min="4498" max="4498" width="5.7109375" style="230" customWidth="1"/>
    <col min="4499" max="4499" width="5.28515625" style="230" customWidth="1"/>
    <col min="4500" max="4505" width="4.7109375" style="230" customWidth="1"/>
    <col min="4506" max="4506" width="5.85546875" style="230" customWidth="1"/>
    <col min="4507" max="4507" width="7.140625" style="230" customWidth="1"/>
    <col min="4508" max="4515" width="4.7109375" style="230" customWidth="1"/>
    <col min="4516" max="4516" width="5.5703125" style="230" customWidth="1"/>
    <col min="4517" max="4518" width="4.7109375" style="230" customWidth="1"/>
    <col min="4519" max="4520" width="5.5703125" style="230" customWidth="1"/>
    <col min="4521" max="4521" width="4.7109375" style="230" customWidth="1"/>
    <col min="4522" max="4523" width="5.5703125" style="230" customWidth="1"/>
    <col min="4524" max="4525" width="4.7109375" style="230" customWidth="1"/>
    <col min="4526" max="4526" width="6.28515625" style="230" customWidth="1"/>
    <col min="4527" max="4527" width="6" style="230" customWidth="1"/>
    <col min="4528" max="4528" width="7.7109375" style="230" customWidth="1"/>
    <col min="4529" max="4529" width="6.7109375" style="230" customWidth="1"/>
    <col min="4530" max="4530" width="10.42578125" style="230" customWidth="1"/>
    <col min="4531" max="4531" width="9.5703125" style="230" customWidth="1"/>
    <col min="4532" max="4532" width="9.7109375" style="230" customWidth="1"/>
    <col min="4533" max="4533" width="8.28515625" style="230" customWidth="1"/>
    <col min="4534" max="4534" width="4.5703125" style="230" customWidth="1"/>
    <col min="4535" max="4535" width="7.5703125" style="230" customWidth="1"/>
    <col min="4536" max="4536" width="5.85546875" style="230" customWidth="1"/>
    <col min="4537" max="4537" width="6.140625" style="230" customWidth="1"/>
    <col min="4538" max="4538" width="6" style="230" customWidth="1"/>
    <col min="4539" max="4539" width="6.28515625" style="230" customWidth="1"/>
    <col min="4540" max="4540" width="8.28515625" style="230" customWidth="1"/>
    <col min="4541" max="4541" width="10.42578125" style="230" customWidth="1"/>
    <col min="4542" max="4740" width="8.85546875" style="230"/>
    <col min="4741" max="4741" width="4.140625" style="230" customWidth="1"/>
    <col min="4742" max="4742" width="12.140625" style="230" customWidth="1"/>
    <col min="4743" max="4743" width="26.5703125" style="230" customWidth="1"/>
    <col min="4744" max="4745" width="5" style="230" customWidth="1"/>
    <col min="4746" max="4746" width="4.5703125" style="230" customWidth="1"/>
    <col min="4747" max="4747" width="7.42578125" style="230" customWidth="1"/>
    <col min="4748" max="4748" width="7.28515625" style="230" customWidth="1"/>
    <col min="4749" max="4750" width="4.7109375" style="230" customWidth="1"/>
    <col min="4751" max="4751" width="7.7109375" style="230" customWidth="1"/>
    <col min="4752" max="4753" width="4.7109375" style="230" customWidth="1"/>
    <col min="4754" max="4754" width="5.7109375" style="230" customWidth="1"/>
    <col min="4755" max="4755" width="5.28515625" style="230" customWidth="1"/>
    <col min="4756" max="4761" width="4.7109375" style="230" customWidth="1"/>
    <col min="4762" max="4762" width="5.85546875" style="230" customWidth="1"/>
    <col min="4763" max="4763" width="7.140625" style="230" customWidth="1"/>
    <col min="4764" max="4771" width="4.7109375" style="230" customWidth="1"/>
    <col min="4772" max="4772" width="5.5703125" style="230" customWidth="1"/>
    <col min="4773" max="4774" width="4.7109375" style="230" customWidth="1"/>
    <col min="4775" max="4776" width="5.5703125" style="230" customWidth="1"/>
    <col min="4777" max="4777" width="4.7109375" style="230" customWidth="1"/>
    <col min="4778" max="4779" width="5.5703125" style="230" customWidth="1"/>
    <col min="4780" max="4781" width="4.7109375" style="230" customWidth="1"/>
    <col min="4782" max="4782" width="6.28515625" style="230" customWidth="1"/>
    <col min="4783" max="4783" width="6" style="230" customWidth="1"/>
    <col min="4784" max="4784" width="7.7109375" style="230" customWidth="1"/>
    <col min="4785" max="4785" width="6.7109375" style="230" customWidth="1"/>
    <col min="4786" max="4786" width="10.42578125" style="230" customWidth="1"/>
    <col min="4787" max="4787" width="9.5703125" style="230" customWidth="1"/>
    <col min="4788" max="4788" width="9.7109375" style="230" customWidth="1"/>
    <col min="4789" max="4789" width="8.28515625" style="230" customWidth="1"/>
    <col min="4790" max="4790" width="4.5703125" style="230" customWidth="1"/>
    <col min="4791" max="4791" width="7.5703125" style="230" customWidth="1"/>
    <col min="4792" max="4792" width="5.85546875" style="230" customWidth="1"/>
    <col min="4793" max="4793" width="6.140625" style="230" customWidth="1"/>
    <col min="4794" max="4794" width="6" style="230" customWidth="1"/>
    <col min="4795" max="4795" width="6.28515625" style="230" customWidth="1"/>
    <col min="4796" max="4796" width="8.28515625" style="230" customWidth="1"/>
    <col min="4797" max="4797" width="10.42578125" style="230" customWidth="1"/>
    <col min="4798" max="4996" width="8.85546875" style="230"/>
    <col min="4997" max="4997" width="4.140625" style="230" customWidth="1"/>
    <col min="4998" max="4998" width="12.140625" style="230" customWidth="1"/>
    <col min="4999" max="4999" width="26.5703125" style="230" customWidth="1"/>
    <col min="5000" max="5001" width="5" style="230" customWidth="1"/>
    <col min="5002" max="5002" width="4.5703125" style="230" customWidth="1"/>
    <col min="5003" max="5003" width="7.42578125" style="230" customWidth="1"/>
    <col min="5004" max="5004" width="7.28515625" style="230" customWidth="1"/>
    <col min="5005" max="5006" width="4.7109375" style="230" customWidth="1"/>
    <col min="5007" max="5007" width="7.7109375" style="230" customWidth="1"/>
    <col min="5008" max="5009" width="4.7109375" style="230" customWidth="1"/>
    <col min="5010" max="5010" width="5.7109375" style="230" customWidth="1"/>
    <col min="5011" max="5011" width="5.28515625" style="230" customWidth="1"/>
    <col min="5012" max="5017" width="4.7109375" style="230" customWidth="1"/>
    <col min="5018" max="5018" width="5.85546875" style="230" customWidth="1"/>
    <col min="5019" max="5019" width="7.140625" style="230" customWidth="1"/>
    <col min="5020" max="5027" width="4.7109375" style="230" customWidth="1"/>
    <col min="5028" max="5028" width="5.5703125" style="230" customWidth="1"/>
    <col min="5029" max="5030" width="4.7109375" style="230" customWidth="1"/>
    <col min="5031" max="5032" width="5.5703125" style="230" customWidth="1"/>
    <col min="5033" max="5033" width="4.7109375" style="230" customWidth="1"/>
    <col min="5034" max="5035" width="5.5703125" style="230" customWidth="1"/>
    <col min="5036" max="5037" width="4.7109375" style="230" customWidth="1"/>
    <col min="5038" max="5038" width="6.28515625" style="230" customWidth="1"/>
    <col min="5039" max="5039" width="6" style="230" customWidth="1"/>
    <col min="5040" max="5040" width="7.7109375" style="230" customWidth="1"/>
    <col min="5041" max="5041" width="6.7109375" style="230" customWidth="1"/>
    <col min="5042" max="5042" width="10.42578125" style="230" customWidth="1"/>
    <col min="5043" max="5043" width="9.5703125" style="230" customWidth="1"/>
    <col min="5044" max="5044" width="9.7109375" style="230" customWidth="1"/>
    <col min="5045" max="5045" width="8.28515625" style="230" customWidth="1"/>
    <col min="5046" max="5046" width="4.5703125" style="230" customWidth="1"/>
    <col min="5047" max="5047" width="7.5703125" style="230" customWidth="1"/>
    <col min="5048" max="5048" width="5.85546875" style="230" customWidth="1"/>
    <col min="5049" max="5049" width="6.140625" style="230" customWidth="1"/>
    <col min="5050" max="5050" width="6" style="230" customWidth="1"/>
    <col min="5051" max="5051" width="6.28515625" style="230" customWidth="1"/>
    <col min="5052" max="5052" width="8.28515625" style="230" customWidth="1"/>
    <col min="5053" max="5053" width="10.42578125" style="230" customWidth="1"/>
    <col min="5054" max="5252" width="8.85546875" style="230"/>
    <col min="5253" max="5253" width="4.140625" style="230" customWidth="1"/>
    <col min="5254" max="5254" width="12.140625" style="230" customWidth="1"/>
    <col min="5255" max="5255" width="26.5703125" style="230" customWidth="1"/>
    <col min="5256" max="5257" width="5" style="230" customWidth="1"/>
    <col min="5258" max="5258" width="4.5703125" style="230" customWidth="1"/>
    <col min="5259" max="5259" width="7.42578125" style="230" customWidth="1"/>
    <col min="5260" max="5260" width="7.28515625" style="230" customWidth="1"/>
    <col min="5261" max="5262" width="4.7109375" style="230" customWidth="1"/>
    <col min="5263" max="5263" width="7.7109375" style="230" customWidth="1"/>
    <col min="5264" max="5265" width="4.7109375" style="230" customWidth="1"/>
    <col min="5266" max="5266" width="5.7109375" style="230" customWidth="1"/>
    <col min="5267" max="5267" width="5.28515625" style="230" customWidth="1"/>
    <col min="5268" max="5273" width="4.7109375" style="230" customWidth="1"/>
    <col min="5274" max="5274" width="5.85546875" style="230" customWidth="1"/>
    <col min="5275" max="5275" width="7.140625" style="230" customWidth="1"/>
    <col min="5276" max="5283" width="4.7109375" style="230" customWidth="1"/>
    <col min="5284" max="5284" width="5.5703125" style="230" customWidth="1"/>
    <col min="5285" max="5286" width="4.7109375" style="230" customWidth="1"/>
    <col min="5287" max="5288" width="5.5703125" style="230" customWidth="1"/>
    <col min="5289" max="5289" width="4.7109375" style="230" customWidth="1"/>
    <col min="5290" max="5291" width="5.5703125" style="230" customWidth="1"/>
    <col min="5292" max="5293" width="4.7109375" style="230" customWidth="1"/>
    <col min="5294" max="5294" width="6.28515625" style="230" customWidth="1"/>
    <col min="5295" max="5295" width="6" style="230" customWidth="1"/>
    <col min="5296" max="5296" width="7.7109375" style="230" customWidth="1"/>
    <col min="5297" max="5297" width="6.7109375" style="230" customWidth="1"/>
    <col min="5298" max="5298" width="10.42578125" style="230" customWidth="1"/>
    <col min="5299" max="5299" width="9.5703125" style="230" customWidth="1"/>
    <col min="5300" max="5300" width="9.7109375" style="230" customWidth="1"/>
    <col min="5301" max="5301" width="8.28515625" style="230" customWidth="1"/>
    <col min="5302" max="5302" width="4.5703125" style="230" customWidth="1"/>
    <col min="5303" max="5303" width="7.5703125" style="230" customWidth="1"/>
    <col min="5304" max="5304" width="5.85546875" style="230" customWidth="1"/>
    <col min="5305" max="5305" width="6.140625" style="230" customWidth="1"/>
    <col min="5306" max="5306" width="6" style="230" customWidth="1"/>
    <col min="5307" max="5307" width="6.28515625" style="230" customWidth="1"/>
    <col min="5308" max="5308" width="8.28515625" style="230" customWidth="1"/>
    <col min="5309" max="5309" width="10.42578125" style="230" customWidth="1"/>
    <col min="5310" max="5508" width="8.85546875" style="230"/>
    <col min="5509" max="5509" width="4.140625" style="230" customWidth="1"/>
    <col min="5510" max="5510" width="12.140625" style="230" customWidth="1"/>
    <col min="5511" max="5511" width="26.5703125" style="230" customWidth="1"/>
    <col min="5512" max="5513" width="5" style="230" customWidth="1"/>
    <col min="5514" max="5514" width="4.5703125" style="230" customWidth="1"/>
    <col min="5515" max="5515" width="7.42578125" style="230" customWidth="1"/>
    <col min="5516" max="5516" width="7.28515625" style="230" customWidth="1"/>
    <col min="5517" max="5518" width="4.7109375" style="230" customWidth="1"/>
    <col min="5519" max="5519" width="7.7109375" style="230" customWidth="1"/>
    <col min="5520" max="5521" width="4.7109375" style="230" customWidth="1"/>
    <col min="5522" max="5522" width="5.7109375" style="230" customWidth="1"/>
    <col min="5523" max="5523" width="5.28515625" style="230" customWidth="1"/>
    <col min="5524" max="5529" width="4.7109375" style="230" customWidth="1"/>
    <col min="5530" max="5530" width="5.85546875" style="230" customWidth="1"/>
    <col min="5531" max="5531" width="7.140625" style="230" customWidth="1"/>
    <col min="5532" max="5539" width="4.7109375" style="230" customWidth="1"/>
    <col min="5540" max="5540" width="5.5703125" style="230" customWidth="1"/>
    <col min="5541" max="5542" width="4.7109375" style="230" customWidth="1"/>
    <col min="5543" max="5544" width="5.5703125" style="230" customWidth="1"/>
    <col min="5545" max="5545" width="4.7109375" style="230" customWidth="1"/>
    <col min="5546" max="5547" width="5.5703125" style="230" customWidth="1"/>
    <col min="5548" max="5549" width="4.7109375" style="230" customWidth="1"/>
    <col min="5550" max="5550" width="6.28515625" style="230" customWidth="1"/>
    <col min="5551" max="5551" width="6" style="230" customWidth="1"/>
    <col min="5552" max="5552" width="7.7109375" style="230" customWidth="1"/>
    <col min="5553" max="5553" width="6.7109375" style="230" customWidth="1"/>
    <col min="5554" max="5554" width="10.42578125" style="230" customWidth="1"/>
    <col min="5555" max="5555" width="9.5703125" style="230" customWidth="1"/>
    <col min="5556" max="5556" width="9.7109375" style="230" customWidth="1"/>
    <col min="5557" max="5557" width="8.28515625" style="230" customWidth="1"/>
    <col min="5558" max="5558" width="4.5703125" style="230" customWidth="1"/>
    <col min="5559" max="5559" width="7.5703125" style="230" customWidth="1"/>
    <col min="5560" max="5560" width="5.85546875" style="230" customWidth="1"/>
    <col min="5561" max="5561" width="6.140625" style="230" customWidth="1"/>
    <col min="5562" max="5562" width="6" style="230" customWidth="1"/>
    <col min="5563" max="5563" width="6.28515625" style="230" customWidth="1"/>
    <col min="5564" max="5564" width="8.28515625" style="230" customWidth="1"/>
    <col min="5565" max="5565" width="10.42578125" style="230" customWidth="1"/>
    <col min="5566" max="5764" width="8.85546875" style="230"/>
    <col min="5765" max="5765" width="4.140625" style="230" customWidth="1"/>
    <col min="5766" max="5766" width="12.140625" style="230" customWidth="1"/>
    <col min="5767" max="5767" width="26.5703125" style="230" customWidth="1"/>
    <col min="5768" max="5769" width="5" style="230" customWidth="1"/>
    <col min="5770" max="5770" width="4.5703125" style="230" customWidth="1"/>
    <col min="5771" max="5771" width="7.42578125" style="230" customWidth="1"/>
    <col min="5772" max="5772" width="7.28515625" style="230" customWidth="1"/>
    <col min="5773" max="5774" width="4.7109375" style="230" customWidth="1"/>
    <col min="5775" max="5775" width="7.7109375" style="230" customWidth="1"/>
    <col min="5776" max="5777" width="4.7109375" style="230" customWidth="1"/>
    <col min="5778" max="5778" width="5.7109375" style="230" customWidth="1"/>
    <col min="5779" max="5779" width="5.28515625" style="230" customWidth="1"/>
    <col min="5780" max="5785" width="4.7109375" style="230" customWidth="1"/>
    <col min="5786" max="5786" width="5.85546875" style="230" customWidth="1"/>
    <col min="5787" max="5787" width="7.140625" style="230" customWidth="1"/>
    <col min="5788" max="5795" width="4.7109375" style="230" customWidth="1"/>
    <col min="5796" max="5796" width="5.5703125" style="230" customWidth="1"/>
    <col min="5797" max="5798" width="4.7109375" style="230" customWidth="1"/>
    <col min="5799" max="5800" width="5.5703125" style="230" customWidth="1"/>
    <col min="5801" max="5801" width="4.7109375" style="230" customWidth="1"/>
    <col min="5802" max="5803" width="5.5703125" style="230" customWidth="1"/>
    <col min="5804" max="5805" width="4.7109375" style="230" customWidth="1"/>
    <col min="5806" max="5806" width="6.28515625" style="230" customWidth="1"/>
    <col min="5807" max="5807" width="6" style="230" customWidth="1"/>
    <col min="5808" max="5808" width="7.7109375" style="230" customWidth="1"/>
    <col min="5809" max="5809" width="6.7109375" style="230" customWidth="1"/>
    <col min="5810" max="5810" width="10.42578125" style="230" customWidth="1"/>
    <col min="5811" max="5811" width="9.5703125" style="230" customWidth="1"/>
    <col min="5812" max="5812" width="9.7109375" style="230" customWidth="1"/>
    <col min="5813" max="5813" width="8.28515625" style="230" customWidth="1"/>
    <col min="5814" max="5814" width="4.5703125" style="230" customWidth="1"/>
    <col min="5815" max="5815" width="7.5703125" style="230" customWidth="1"/>
    <col min="5816" max="5816" width="5.85546875" style="230" customWidth="1"/>
    <col min="5817" max="5817" width="6.140625" style="230" customWidth="1"/>
    <col min="5818" max="5818" width="6" style="230" customWidth="1"/>
    <col min="5819" max="5819" width="6.28515625" style="230" customWidth="1"/>
    <col min="5820" max="5820" width="8.28515625" style="230" customWidth="1"/>
    <col min="5821" max="5821" width="10.42578125" style="230" customWidth="1"/>
    <col min="5822" max="6020" width="8.85546875" style="230"/>
    <col min="6021" max="6021" width="4.140625" style="230" customWidth="1"/>
    <col min="6022" max="6022" width="12.140625" style="230" customWidth="1"/>
    <col min="6023" max="6023" width="26.5703125" style="230" customWidth="1"/>
    <col min="6024" max="6025" width="5" style="230" customWidth="1"/>
    <col min="6026" max="6026" width="4.5703125" style="230" customWidth="1"/>
    <col min="6027" max="6027" width="7.42578125" style="230" customWidth="1"/>
    <col min="6028" max="6028" width="7.28515625" style="230" customWidth="1"/>
    <col min="6029" max="6030" width="4.7109375" style="230" customWidth="1"/>
    <col min="6031" max="6031" width="7.7109375" style="230" customWidth="1"/>
    <col min="6032" max="6033" width="4.7109375" style="230" customWidth="1"/>
    <col min="6034" max="6034" width="5.7109375" style="230" customWidth="1"/>
    <col min="6035" max="6035" width="5.28515625" style="230" customWidth="1"/>
    <col min="6036" max="6041" width="4.7109375" style="230" customWidth="1"/>
    <col min="6042" max="6042" width="5.85546875" style="230" customWidth="1"/>
    <col min="6043" max="6043" width="7.140625" style="230" customWidth="1"/>
    <col min="6044" max="6051" width="4.7109375" style="230" customWidth="1"/>
    <col min="6052" max="6052" width="5.5703125" style="230" customWidth="1"/>
    <col min="6053" max="6054" width="4.7109375" style="230" customWidth="1"/>
    <col min="6055" max="6056" width="5.5703125" style="230" customWidth="1"/>
    <col min="6057" max="6057" width="4.7109375" style="230" customWidth="1"/>
    <col min="6058" max="6059" width="5.5703125" style="230" customWidth="1"/>
    <col min="6060" max="6061" width="4.7109375" style="230" customWidth="1"/>
    <col min="6062" max="6062" width="6.28515625" style="230" customWidth="1"/>
    <col min="6063" max="6063" width="6" style="230" customWidth="1"/>
    <col min="6064" max="6064" width="7.7109375" style="230" customWidth="1"/>
    <col min="6065" max="6065" width="6.7109375" style="230" customWidth="1"/>
    <col min="6066" max="6066" width="10.42578125" style="230" customWidth="1"/>
    <col min="6067" max="6067" width="9.5703125" style="230" customWidth="1"/>
    <col min="6068" max="6068" width="9.7109375" style="230" customWidth="1"/>
    <col min="6069" max="6069" width="8.28515625" style="230" customWidth="1"/>
    <col min="6070" max="6070" width="4.5703125" style="230" customWidth="1"/>
    <col min="6071" max="6071" width="7.5703125" style="230" customWidth="1"/>
    <col min="6072" max="6072" width="5.85546875" style="230" customWidth="1"/>
    <col min="6073" max="6073" width="6.140625" style="230" customWidth="1"/>
    <col min="6074" max="6074" width="6" style="230" customWidth="1"/>
    <col min="6075" max="6075" width="6.28515625" style="230" customWidth="1"/>
    <col min="6076" max="6076" width="8.28515625" style="230" customWidth="1"/>
    <col min="6077" max="6077" width="10.42578125" style="230" customWidth="1"/>
    <col min="6078" max="6276" width="8.85546875" style="230"/>
    <col min="6277" max="6277" width="4.140625" style="230" customWidth="1"/>
    <col min="6278" max="6278" width="12.140625" style="230" customWidth="1"/>
    <col min="6279" max="6279" width="26.5703125" style="230" customWidth="1"/>
    <col min="6280" max="6281" width="5" style="230" customWidth="1"/>
    <col min="6282" max="6282" width="4.5703125" style="230" customWidth="1"/>
    <col min="6283" max="6283" width="7.42578125" style="230" customWidth="1"/>
    <col min="6284" max="6284" width="7.28515625" style="230" customWidth="1"/>
    <col min="6285" max="6286" width="4.7109375" style="230" customWidth="1"/>
    <col min="6287" max="6287" width="7.7109375" style="230" customWidth="1"/>
    <col min="6288" max="6289" width="4.7109375" style="230" customWidth="1"/>
    <col min="6290" max="6290" width="5.7109375" style="230" customWidth="1"/>
    <col min="6291" max="6291" width="5.28515625" style="230" customWidth="1"/>
    <col min="6292" max="6297" width="4.7109375" style="230" customWidth="1"/>
    <col min="6298" max="6298" width="5.85546875" style="230" customWidth="1"/>
    <col min="6299" max="6299" width="7.140625" style="230" customWidth="1"/>
    <col min="6300" max="6307" width="4.7109375" style="230" customWidth="1"/>
    <col min="6308" max="6308" width="5.5703125" style="230" customWidth="1"/>
    <col min="6309" max="6310" width="4.7109375" style="230" customWidth="1"/>
    <col min="6311" max="6312" width="5.5703125" style="230" customWidth="1"/>
    <col min="6313" max="6313" width="4.7109375" style="230" customWidth="1"/>
    <col min="6314" max="6315" width="5.5703125" style="230" customWidth="1"/>
    <col min="6316" max="6317" width="4.7109375" style="230" customWidth="1"/>
    <col min="6318" max="6318" width="6.28515625" style="230" customWidth="1"/>
    <col min="6319" max="6319" width="6" style="230" customWidth="1"/>
    <col min="6320" max="6320" width="7.7109375" style="230" customWidth="1"/>
    <col min="6321" max="6321" width="6.7109375" style="230" customWidth="1"/>
    <col min="6322" max="6322" width="10.42578125" style="230" customWidth="1"/>
    <col min="6323" max="6323" width="9.5703125" style="230" customWidth="1"/>
    <col min="6324" max="6324" width="9.7109375" style="230" customWidth="1"/>
    <col min="6325" max="6325" width="8.28515625" style="230" customWidth="1"/>
    <col min="6326" max="6326" width="4.5703125" style="230" customWidth="1"/>
    <col min="6327" max="6327" width="7.5703125" style="230" customWidth="1"/>
    <col min="6328" max="6328" width="5.85546875" style="230" customWidth="1"/>
    <col min="6329" max="6329" width="6.140625" style="230" customWidth="1"/>
    <col min="6330" max="6330" width="6" style="230" customWidth="1"/>
    <col min="6331" max="6331" width="6.28515625" style="230" customWidth="1"/>
    <col min="6332" max="6332" width="8.28515625" style="230" customWidth="1"/>
    <col min="6333" max="6333" width="10.42578125" style="230" customWidth="1"/>
    <col min="6334" max="6532" width="8.85546875" style="230"/>
    <col min="6533" max="6533" width="4.140625" style="230" customWidth="1"/>
    <col min="6534" max="6534" width="12.140625" style="230" customWidth="1"/>
    <col min="6535" max="6535" width="26.5703125" style="230" customWidth="1"/>
    <col min="6536" max="6537" width="5" style="230" customWidth="1"/>
    <col min="6538" max="6538" width="4.5703125" style="230" customWidth="1"/>
    <col min="6539" max="6539" width="7.42578125" style="230" customWidth="1"/>
    <col min="6540" max="6540" width="7.28515625" style="230" customWidth="1"/>
    <col min="6541" max="6542" width="4.7109375" style="230" customWidth="1"/>
    <col min="6543" max="6543" width="7.7109375" style="230" customWidth="1"/>
    <col min="6544" max="6545" width="4.7109375" style="230" customWidth="1"/>
    <col min="6546" max="6546" width="5.7109375" style="230" customWidth="1"/>
    <col min="6547" max="6547" width="5.28515625" style="230" customWidth="1"/>
    <col min="6548" max="6553" width="4.7109375" style="230" customWidth="1"/>
    <col min="6554" max="6554" width="5.85546875" style="230" customWidth="1"/>
    <col min="6555" max="6555" width="7.140625" style="230" customWidth="1"/>
    <col min="6556" max="6563" width="4.7109375" style="230" customWidth="1"/>
    <col min="6564" max="6564" width="5.5703125" style="230" customWidth="1"/>
    <col min="6565" max="6566" width="4.7109375" style="230" customWidth="1"/>
    <col min="6567" max="6568" width="5.5703125" style="230" customWidth="1"/>
    <col min="6569" max="6569" width="4.7109375" style="230" customWidth="1"/>
    <col min="6570" max="6571" width="5.5703125" style="230" customWidth="1"/>
    <col min="6572" max="6573" width="4.7109375" style="230" customWidth="1"/>
    <col min="6574" max="6574" width="6.28515625" style="230" customWidth="1"/>
    <col min="6575" max="6575" width="6" style="230" customWidth="1"/>
    <col min="6576" max="6576" width="7.7109375" style="230" customWidth="1"/>
    <col min="6577" max="6577" width="6.7109375" style="230" customWidth="1"/>
    <col min="6578" max="6578" width="10.42578125" style="230" customWidth="1"/>
    <col min="6579" max="6579" width="9.5703125" style="230" customWidth="1"/>
    <col min="6580" max="6580" width="9.7109375" style="230" customWidth="1"/>
    <col min="6581" max="6581" width="8.28515625" style="230" customWidth="1"/>
    <col min="6582" max="6582" width="4.5703125" style="230" customWidth="1"/>
    <col min="6583" max="6583" width="7.5703125" style="230" customWidth="1"/>
    <col min="6584" max="6584" width="5.85546875" style="230" customWidth="1"/>
    <col min="6585" max="6585" width="6.140625" style="230" customWidth="1"/>
    <col min="6586" max="6586" width="6" style="230" customWidth="1"/>
    <col min="6587" max="6587" width="6.28515625" style="230" customWidth="1"/>
    <col min="6588" max="6588" width="8.28515625" style="230" customWidth="1"/>
    <col min="6589" max="6589" width="10.42578125" style="230" customWidth="1"/>
    <col min="6590" max="6788" width="8.85546875" style="230"/>
    <col min="6789" max="6789" width="4.140625" style="230" customWidth="1"/>
    <col min="6790" max="6790" width="12.140625" style="230" customWidth="1"/>
    <col min="6791" max="6791" width="26.5703125" style="230" customWidth="1"/>
    <col min="6792" max="6793" width="5" style="230" customWidth="1"/>
    <col min="6794" max="6794" width="4.5703125" style="230" customWidth="1"/>
    <col min="6795" max="6795" width="7.42578125" style="230" customWidth="1"/>
    <col min="6796" max="6796" width="7.28515625" style="230" customWidth="1"/>
    <col min="6797" max="6798" width="4.7109375" style="230" customWidth="1"/>
    <col min="6799" max="6799" width="7.7109375" style="230" customWidth="1"/>
    <col min="6800" max="6801" width="4.7109375" style="230" customWidth="1"/>
    <col min="6802" max="6802" width="5.7109375" style="230" customWidth="1"/>
    <col min="6803" max="6803" width="5.28515625" style="230" customWidth="1"/>
    <col min="6804" max="6809" width="4.7109375" style="230" customWidth="1"/>
    <col min="6810" max="6810" width="5.85546875" style="230" customWidth="1"/>
    <col min="6811" max="6811" width="7.140625" style="230" customWidth="1"/>
    <col min="6812" max="6819" width="4.7109375" style="230" customWidth="1"/>
    <col min="6820" max="6820" width="5.5703125" style="230" customWidth="1"/>
    <col min="6821" max="6822" width="4.7109375" style="230" customWidth="1"/>
    <col min="6823" max="6824" width="5.5703125" style="230" customWidth="1"/>
    <col min="6825" max="6825" width="4.7109375" style="230" customWidth="1"/>
    <col min="6826" max="6827" width="5.5703125" style="230" customWidth="1"/>
    <col min="6828" max="6829" width="4.7109375" style="230" customWidth="1"/>
    <col min="6830" max="6830" width="6.28515625" style="230" customWidth="1"/>
    <col min="6831" max="6831" width="6" style="230" customWidth="1"/>
    <col min="6832" max="6832" width="7.7109375" style="230" customWidth="1"/>
    <col min="6833" max="6833" width="6.7109375" style="230" customWidth="1"/>
    <col min="6834" max="6834" width="10.42578125" style="230" customWidth="1"/>
    <col min="6835" max="6835" width="9.5703125" style="230" customWidth="1"/>
    <col min="6836" max="6836" width="9.7109375" style="230" customWidth="1"/>
    <col min="6837" max="6837" width="8.28515625" style="230" customWidth="1"/>
    <col min="6838" max="6838" width="4.5703125" style="230" customWidth="1"/>
    <col min="6839" max="6839" width="7.5703125" style="230" customWidth="1"/>
    <col min="6840" max="6840" width="5.85546875" style="230" customWidth="1"/>
    <col min="6841" max="6841" width="6.140625" style="230" customWidth="1"/>
    <col min="6842" max="6842" width="6" style="230" customWidth="1"/>
    <col min="6843" max="6843" width="6.28515625" style="230" customWidth="1"/>
    <col min="6844" max="6844" width="8.28515625" style="230" customWidth="1"/>
    <col min="6845" max="6845" width="10.42578125" style="230" customWidth="1"/>
    <col min="6846" max="7044" width="8.85546875" style="230"/>
    <col min="7045" max="7045" width="4.140625" style="230" customWidth="1"/>
    <col min="7046" max="7046" width="12.140625" style="230" customWidth="1"/>
    <col min="7047" max="7047" width="26.5703125" style="230" customWidth="1"/>
    <col min="7048" max="7049" width="5" style="230" customWidth="1"/>
    <col min="7050" max="7050" width="4.5703125" style="230" customWidth="1"/>
    <col min="7051" max="7051" width="7.42578125" style="230" customWidth="1"/>
    <col min="7052" max="7052" width="7.28515625" style="230" customWidth="1"/>
    <col min="7053" max="7054" width="4.7109375" style="230" customWidth="1"/>
    <col min="7055" max="7055" width="7.7109375" style="230" customWidth="1"/>
    <col min="7056" max="7057" width="4.7109375" style="230" customWidth="1"/>
    <col min="7058" max="7058" width="5.7109375" style="230" customWidth="1"/>
    <col min="7059" max="7059" width="5.28515625" style="230" customWidth="1"/>
    <col min="7060" max="7065" width="4.7109375" style="230" customWidth="1"/>
    <col min="7066" max="7066" width="5.85546875" style="230" customWidth="1"/>
    <col min="7067" max="7067" width="7.140625" style="230" customWidth="1"/>
    <col min="7068" max="7075" width="4.7109375" style="230" customWidth="1"/>
    <col min="7076" max="7076" width="5.5703125" style="230" customWidth="1"/>
    <col min="7077" max="7078" width="4.7109375" style="230" customWidth="1"/>
    <col min="7079" max="7080" width="5.5703125" style="230" customWidth="1"/>
    <col min="7081" max="7081" width="4.7109375" style="230" customWidth="1"/>
    <col min="7082" max="7083" width="5.5703125" style="230" customWidth="1"/>
    <col min="7084" max="7085" width="4.7109375" style="230" customWidth="1"/>
    <col min="7086" max="7086" width="6.28515625" style="230" customWidth="1"/>
    <col min="7087" max="7087" width="6" style="230" customWidth="1"/>
    <col min="7088" max="7088" width="7.7109375" style="230" customWidth="1"/>
    <col min="7089" max="7089" width="6.7109375" style="230" customWidth="1"/>
    <col min="7090" max="7090" width="10.42578125" style="230" customWidth="1"/>
    <col min="7091" max="7091" width="9.5703125" style="230" customWidth="1"/>
    <col min="7092" max="7092" width="9.7109375" style="230" customWidth="1"/>
    <col min="7093" max="7093" width="8.28515625" style="230" customWidth="1"/>
    <col min="7094" max="7094" width="4.5703125" style="230" customWidth="1"/>
    <col min="7095" max="7095" width="7.5703125" style="230" customWidth="1"/>
    <col min="7096" max="7096" width="5.85546875" style="230" customWidth="1"/>
    <col min="7097" max="7097" width="6.140625" style="230" customWidth="1"/>
    <col min="7098" max="7098" width="6" style="230" customWidth="1"/>
    <col min="7099" max="7099" width="6.28515625" style="230" customWidth="1"/>
    <col min="7100" max="7100" width="8.28515625" style="230" customWidth="1"/>
    <col min="7101" max="7101" width="10.42578125" style="230" customWidth="1"/>
    <col min="7102" max="7300" width="8.85546875" style="230"/>
    <col min="7301" max="7301" width="4.140625" style="230" customWidth="1"/>
    <col min="7302" max="7302" width="12.140625" style="230" customWidth="1"/>
    <col min="7303" max="7303" width="26.5703125" style="230" customWidth="1"/>
    <col min="7304" max="7305" width="5" style="230" customWidth="1"/>
    <col min="7306" max="7306" width="4.5703125" style="230" customWidth="1"/>
    <col min="7307" max="7307" width="7.42578125" style="230" customWidth="1"/>
    <col min="7308" max="7308" width="7.28515625" style="230" customWidth="1"/>
    <col min="7309" max="7310" width="4.7109375" style="230" customWidth="1"/>
    <col min="7311" max="7311" width="7.7109375" style="230" customWidth="1"/>
    <col min="7312" max="7313" width="4.7109375" style="230" customWidth="1"/>
    <col min="7314" max="7314" width="5.7109375" style="230" customWidth="1"/>
    <col min="7315" max="7315" width="5.28515625" style="230" customWidth="1"/>
    <col min="7316" max="7321" width="4.7109375" style="230" customWidth="1"/>
    <col min="7322" max="7322" width="5.85546875" style="230" customWidth="1"/>
    <col min="7323" max="7323" width="7.140625" style="230" customWidth="1"/>
    <col min="7324" max="7331" width="4.7109375" style="230" customWidth="1"/>
    <col min="7332" max="7332" width="5.5703125" style="230" customWidth="1"/>
    <col min="7333" max="7334" width="4.7109375" style="230" customWidth="1"/>
    <col min="7335" max="7336" width="5.5703125" style="230" customWidth="1"/>
    <col min="7337" max="7337" width="4.7109375" style="230" customWidth="1"/>
    <col min="7338" max="7339" width="5.5703125" style="230" customWidth="1"/>
    <col min="7340" max="7341" width="4.7109375" style="230" customWidth="1"/>
    <col min="7342" max="7342" width="6.28515625" style="230" customWidth="1"/>
    <col min="7343" max="7343" width="6" style="230" customWidth="1"/>
    <col min="7344" max="7344" width="7.7109375" style="230" customWidth="1"/>
    <col min="7345" max="7345" width="6.7109375" style="230" customWidth="1"/>
    <col min="7346" max="7346" width="10.42578125" style="230" customWidth="1"/>
    <col min="7347" max="7347" width="9.5703125" style="230" customWidth="1"/>
    <col min="7348" max="7348" width="9.7109375" style="230" customWidth="1"/>
    <col min="7349" max="7349" width="8.28515625" style="230" customWidth="1"/>
    <col min="7350" max="7350" width="4.5703125" style="230" customWidth="1"/>
    <col min="7351" max="7351" width="7.5703125" style="230" customWidth="1"/>
    <col min="7352" max="7352" width="5.85546875" style="230" customWidth="1"/>
    <col min="7353" max="7353" width="6.140625" style="230" customWidth="1"/>
    <col min="7354" max="7354" width="6" style="230" customWidth="1"/>
    <col min="7355" max="7355" width="6.28515625" style="230" customWidth="1"/>
    <col min="7356" max="7356" width="8.28515625" style="230" customWidth="1"/>
    <col min="7357" max="7357" width="10.42578125" style="230" customWidth="1"/>
    <col min="7358" max="7556" width="8.85546875" style="230"/>
    <col min="7557" max="7557" width="4.140625" style="230" customWidth="1"/>
    <col min="7558" max="7558" width="12.140625" style="230" customWidth="1"/>
    <col min="7559" max="7559" width="26.5703125" style="230" customWidth="1"/>
    <col min="7560" max="7561" width="5" style="230" customWidth="1"/>
    <col min="7562" max="7562" width="4.5703125" style="230" customWidth="1"/>
    <col min="7563" max="7563" width="7.42578125" style="230" customWidth="1"/>
    <col min="7564" max="7564" width="7.28515625" style="230" customWidth="1"/>
    <col min="7565" max="7566" width="4.7109375" style="230" customWidth="1"/>
    <col min="7567" max="7567" width="7.7109375" style="230" customWidth="1"/>
    <col min="7568" max="7569" width="4.7109375" style="230" customWidth="1"/>
    <col min="7570" max="7570" width="5.7109375" style="230" customWidth="1"/>
    <col min="7571" max="7571" width="5.28515625" style="230" customWidth="1"/>
    <col min="7572" max="7577" width="4.7109375" style="230" customWidth="1"/>
    <col min="7578" max="7578" width="5.85546875" style="230" customWidth="1"/>
    <col min="7579" max="7579" width="7.140625" style="230" customWidth="1"/>
    <col min="7580" max="7587" width="4.7109375" style="230" customWidth="1"/>
    <col min="7588" max="7588" width="5.5703125" style="230" customWidth="1"/>
    <col min="7589" max="7590" width="4.7109375" style="230" customWidth="1"/>
    <col min="7591" max="7592" width="5.5703125" style="230" customWidth="1"/>
    <col min="7593" max="7593" width="4.7109375" style="230" customWidth="1"/>
    <col min="7594" max="7595" width="5.5703125" style="230" customWidth="1"/>
    <col min="7596" max="7597" width="4.7109375" style="230" customWidth="1"/>
    <col min="7598" max="7598" width="6.28515625" style="230" customWidth="1"/>
    <col min="7599" max="7599" width="6" style="230" customWidth="1"/>
    <col min="7600" max="7600" width="7.7109375" style="230" customWidth="1"/>
    <col min="7601" max="7601" width="6.7109375" style="230" customWidth="1"/>
    <col min="7602" max="7602" width="10.42578125" style="230" customWidth="1"/>
    <col min="7603" max="7603" width="9.5703125" style="230" customWidth="1"/>
    <col min="7604" max="7604" width="9.7109375" style="230" customWidth="1"/>
    <col min="7605" max="7605" width="8.28515625" style="230" customWidth="1"/>
    <col min="7606" max="7606" width="4.5703125" style="230" customWidth="1"/>
    <col min="7607" max="7607" width="7.5703125" style="230" customWidth="1"/>
    <col min="7608" max="7608" width="5.85546875" style="230" customWidth="1"/>
    <col min="7609" max="7609" width="6.140625" style="230" customWidth="1"/>
    <col min="7610" max="7610" width="6" style="230" customWidth="1"/>
    <col min="7611" max="7611" width="6.28515625" style="230" customWidth="1"/>
    <col min="7612" max="7612" width="8.28515625" style="230" customWidth="1"/>
    <col min="7613" max="7613" width="10.42578125" style="230" customWidth="1"/>
    <col min="7614" max="7812" width="8.85546875" style="230"/>
    <col min="7813" max="7813" width="4.140625" style="230" customWidth="1"/>
    <col min="7814" max="7814" width="12.140625" style="230" customWidth="1"/>
    <col min="7815" max="7815" width="26.5703125" style="230" customWidth="1"/>
    <col min="7816" max="7817" width="5" style="230" customWidth="1"/>
    <col min="7818" max="7818" width="4.5703125" style="230" customWidth="1"/>
    <col min="7819" max="7819" width="7.42578125" style="230" customWidth="1"/>
    <col min="7820" max="7820" width="7.28515625" style="230" customWidth="1"/>
    <col min="7821" max="7822" width="4.7109375" style="230" customWidth="1"/>
    <col min="7823" max="7823" width="7.7109375" style="230" customWidth="1"/>
    <col min="7824" max="7825" width="4.7109375" style="230" customWidth="1"/>
    <col min="7826" max="7826" width="5.7109375" style="230" customWidth="1"/>
    <col min="7827" max="7827" width="5.28515625" style="230" customWidth="1"/>
    <col min="7828" max="7833" width="4.7109375" style="230" customWidth="1"/>
    <col min="7834" max="7834" width="5.85546875" style="230" customWidth="1"/>
    <col min="7835" max="7835" width="7.140625" style="230" customWidth="1"/>
    <col min="7836" max="7843" width="4.7109375" style="230" customWidth="1"/>
    <col min="7844" max="7844" width="5.5703125" style="230" customWidth="1"/>
    <col min="7845" max="7846" width="4.7109375" style="230" customWidth="1"/>
    <col min="7847" max="7848" width="5.5703125" style="230" customWidth="1"/>
    <col min="7849" max="7849" width="4.7109375" style="230" customWidth="1"/>
    <col min="7850" max="7851" width="5.5703125" style="230" customWidth="1"/>
    <col min="7852" max="7853" width="4.7109375" style="230" customWidth="1"/>
    <col min="7854" max="7854" width="6.28515625" style="230" customWidth="1"/>
    <col min="7855" max="7855" width="6" style="230" customWidth="1"/>
    <col min="7856" max="7856" width="7.7109375" style="230" customWidth="1"/>
    <col min="7857" max="7857" width="6.7109375" style="230" customWidth="1"/>
    <col min="7858" max="7858" width="10.42578125" style="230" customWidth="1"/>
    <col min="7859" max="7859" width="9.5703125" style="230" customWidth="1"/>
    <col min="7860" max="7860" width="9.7109375" style="230" customWidth="1"/>
    <col min="7861" max="7861" width="8.28515625" style="230" customWidth="1"/>
    <col min="7862" max="7862" width="4.5703125" style="230" customWidth="1"/>
    <col min="7863" max="7863" width="7.5703125" style="230" customWidth="1"/>
    <col min="7864" max="7864" width="5.85546875" style="230" customWidth="1"/>
    <col min="7865" max="7865" width="6.140625" style="230" customWidth="1"/>
    <col min="7866" max="7866" width="6" style="230" customWidth="1"/>
    <col min="7867" max="7867" width="6.28515625" style="230" customWidth="1"/>
    <col min="7868" max="7868" width="8.28515625" style="230" customWidth="1"/>
    <col min="7869" max="7869" width="10.42578125" style="230" customWidth="1"/>
    <col min="7870" max="8068" width="8.85546875" style="230"/>
    <col min="8069" max="8069" width="4.140625" style="230" customWidth="1"/>
    <col min="8070" max="8070" width="12.140625" style="230" customWidth="1"/>
    <col min="8071" max="8071" width="26.5703125" style="230" customWidth="1"/>
    <col min="8072" max="8073" width="5" style="230" customWidth="1"/>
    <col min="8074" max="8074" width="4.5703125" style="230" customWidth="1"/>
    <col min="8075" max="8075" width="7.42578125" style="230" customWidth="1"/>
    <col min="8076" max="8076" width="7.28515625" style="230" customWidth="1"/>
    <col min="8077" max="8078" width="4.7109375" style="230" customWidth="1"/>
    <col min="8079" max="8079" width="7.7109375" style="230" customWidth="1"/>
    <col min="8080" max="8081" width="4.7109375" style="230" customWidth="1"/>
    <col min="8082" max="8082" width="5.7109375" style="230" customWidth="1"/>
    <col min="8083" max="8083" width="5.28515625" style="230" customWidth="1"/>
    <col min="8084" max="8089" width="4.7109375" style="230" customWidth="1"/>
    <col min="8090" max="8090" width="5.85546875" style="230" customWidth="1"/>
    <col min="8091" max="8091" width="7.140625" style="230" customWidth="1"/>
    <col min="8092" max="8099" width="4.7109375" style="230" customWidth="1"/>
    <col min="8100" max="8100" width="5.5703125" style="230" customWidth="1"/>
    <col min="8101" max="8102" width="4.7109375" style="230" customWidth="1"/>
    <col min="8103" max="8104" width="5.5703125" style="230" customWidth="1"/>
    <col min="8105" max="8105" width="4.7109375" style="230" customWidth="1"/>
    <col min="8106" max="8107" width="5.5703125" style="230" customWidth="1"/>
    <col min="8108" max="8109" width="4.7109375" style="230" customWidth="1"/>
    <col min="8110" max="8110" width="6.28515625" style="230" customWidth="1"/>
    <col min="8111" max="8111" width="6" style="230" customWidth="1"/>
    <col min="8112" max="8112" width="7.7109375" style="230" customWidth="1"/>
    <col min="8113" max="8113" width="6.7109375" style="230" customWidth="1"/>
    <col min="8114" max="8114" width="10.42578125" style="230" customWidth="1"/>
    <col min="8115" max="8115" width="9.5703125" style="230" customWidth="1"/>
    <col min="8116" max="8116" width="9.7109375" style="230" customWidth="1"/>
    <col min="8117" max="8117" width="8.28515625" style="230" customWidth="1"/>
    <col min="8118" max="8118" width="4.5703125" style="230" customWidth="1"/>
    <col min="8119" max="8119" width="7.5703125" style="230" customWidth="1"/>
    <col min="8120" max="8120" width="5.85546875" style="230" customWidth="1"/>
    <col min="8121" max="8121" width="6.140625" style="230" customWidth="1"/>
    <col min="8122" max="8122" width="6" style="230" customWidth="1"/>
    <col min="8123" max="8123" width="6.28515625" style="230" customWidth="1"/>
    <col min="8124" max="8124" width="8.28515625" style="230" customWidth="1"/>
    <col min="8125" max="8125" width="10.42578125" style="230" customWidth="1"/>
    <col min="8126" max="8324" width="8.85546875" style="230"/>
    <col min="8325" max="8325" width="4.140625" style="230" customWidth="1"/>
    <col min="8326" max="8326" width="12.140625" style="230" customWidth="1"/>
    <col min="8327" max="8327" width="26.5703125" style="230" customWidth="1"/>
    <col min="8328" max="8329" width="5" style="230" customWidth="1"/>
    <col min="8330" max="8330" width="4.5703125" style="230" customWidth="1"/>
    <col min="8331" max="8331" width="7.42578125" style="230" customWidth="1"/>
    <col min="8332" max="8332" width="7.28515625" style="230" customWidth="1"/>
    <col min="8333" max="8334" width="4.7109375" style="230" customWidth="1"/>
    <col min="8335" max="8335" width="7.7109375" style="230" customWidth="1"/>
    <col min="8336" max="8337" width="4.7109375" style="230" customWidth="1"/>
    <col min="8338" max="8338" width="5.7109375" style="230" customWidth="1"/>
    <col min="8339" max="8339" width="5.28515625" style="230" customWidth="1"/>
    <col min="8340" max="8345" width="4.7109375" style="230" customWidth="1"/>
    <col min="8346" max="8346" width="5.85546875" style="230" customWidth="1"/>
    <col min="8347" max="8347" width="7.140625" style="230" customWidth="1"/>
    <col min="8348" max="8355" width="4.7109375" style="230" customWidth="1"/>
    <col min="8356" max="8356" width="5.5703125" style="230" customWidth="1"/>
    <col min="8357" max="8358" width="4.7109375" style="230" customWidth="1"/>
    <col min="8359" max="8360" width="5.5703125" style="230" customWidth="1"/>
    <col min="8361" max="8361" width="4.7109375" style="230" customWidth="1"/>
    <col min="8362" max="8363" width="5.5703125" style="230" customWidth="1"/>
    <col min="8364" max="8365" width="4.7109375" style="230" customWidth="1"/>
    <col min="8366" max="8366" width="6.28515625" style="230" customWidth="1"/>
    <col min="8367" max="8367" width="6" style="230" customWidth="1"/>
    <col min="8368" max="8368" width="7.7109375" style="230" customWidth="1"/>
    <col min="8369" max="8369" width="6.7109375" style="230" customWidth="1"/>
    <col min="8370" max="8370" width="10.42578125" style="230" customWidth="1"/>
    <col min="8371" max="8371" width="9.5703125" style="230" customWidth="1"/>
    <col min="8372" max="8372" width="9.7109375" style="230" customWidth="1"/>
    <col min="8373" max="8373" width="8.28515625" style="230" customWidth="1"/>
    <col min="8374" max="8374" width="4.5703125" style="230" customWidth="1"/>
    <col min="8375" max="8375" width="7.5703125" style="230" customWidth="1"/>
    <col min="8376" max="8376" width="5.85546875" style="230" customWidth="1"/>
    <col min="8377" max="8377" width="6.140625" style="230" customWidth="1"/>
    <col min="8378" max="8378" width="6" style="230" customWidth="1"/>
    <col min="8379" max="8379" width="6.28515625" style="230" customWidth="1"/>
    <col min="8380" max="8380" width="8.28515625" style="230" customWidth="1"/>
    <col min="8381" max="8381" width="10.42578125" style="230" customWidth="1"/>
    <col min="8382" max="8580" width="8.85546875" style="230"/>
    <col min="8581" max="8581" width="4.140625" style="230" customWidth="1"/>
    <col min="8582" max="8582" width="12.140625" style="230" customWidth="1"/>
    <col min="8583" max="8583" width="26.5703125" style="230" customWidth="1"/>
    <col min="8584" max="8585" width="5" style="230" customWidth="1"/>
    <col min="8586" max="8586" width="4.5703125" style="230" customWidth="1"/>
    <col min="8587" max="8587" width="7.42578125" style="230" customWidth="1"/>
    <col min="8588" max="8588" width="7.28515625" style="230" customWidth="1"/>
    <col min="8589" max="8590" width="4.7109375" style="230" customWidth="1"/>
    <col min="8591" max="8591" width="7.7109375" style="230" customWidth="1"/>
    <col min="8592" max="8593" width="4.7109375" style="230" customWidth="1"/>
    <col min="8594" max="8594" width="5.7109375" style="230" customWidth="1"/>
    <col min="8595" max="8595" width="5.28515625" style="230" customWidth="1"/>
    <col min="8596" max="8601" width="4.7109375" style="230" customWidth="1"/>
    <col min="8602" max="8602" width="5.85546875" style="230" customWidth="1"/>
    <col min="8603" max="8603" width="7.140625" style="230" customWidth="1"/>
    <col min="8604" max="8611" width="4.7109375" style="230" customWidth="1"/>
    <col min="8612" max="8612" width="5.5703125" style="230" customWidth="1"/>
    <col min="8613" max="8614" width="4.7109375" style="230" customWidth="1"/>
    <col min="8615" max="8616" width="5.5703125" style="230" customWidth="1"/>
    <col min="8617" max="8617" width="4.7109375" style="230" customWidth="1"/>
    <col min="8618" max="8619" width="5.5703125" style="230" customWidth="1"/>
    <col min="8620" max="8621" width="4.7109375" style="230" customWidth="1"/>
    <col min="8622" max="8622" width="6.28515625" style="230" customWidth="1"/>
    <col min="8623" max="8623" width="6" style="230" customWidth="1"/>
    <col min="8624" max="8624" width="7.7109375" style="230" customWidth="1"/>
    <col min="8625" max="8625" width="6.7109375" style="230" customWidth="1"/>
    <col min="8626" max="8626" width="10.42578125" style="230" customWidth="1"/>
    <col min="8627" max="8627" width="9.5703125" style="230" customWidth="1"/>
    <col min="8628" max="8628" width="9.7109375" style="230" customWidth="1"/>
    <col min="8629" max="8629" width="8.28515625" style="230" customWidth="1"/>
    <col min="8630" max="8630" width="4.5703125" style="230" customWidth="1"/>
    <col min="8631" max="8631" width="7.5703125" style="230" customWidth="1"/>
    <col min="8632" max="8632" width="5.85546875" style="230" customWidth="1"/>
    <col min="8633" max="8633" width="6.140625" style="230" customWidth="1"/>
    <col min="8634" max="8634" width="6" style="230" customWidth="1"/>
    <col min="8635" max="8635" width="6.28515625" style="230" customWidth="1"/>
    <col min="8636" max="8636" width="8.28515625" style="230" customWidth="1"/>
    <col min="8637" max="8637" width="10.42578125" style="230" customWidth="1"/>
    <col min="8638" max="8836" width="8.85546875" style="230"/>
    <col min="8837" max="8837" width="4.140625" style="230" customWidth="1"/>
    <col min="8838" max="8838" width="12.140625" style="230" customWidth="1"/>
    <col min="8839" max="8839" width="26.5703125" style="230" customWidth="1"/>
    <col min="8840" max="8841" width="5" style="230" customWidth="1"/>
    <col min="8842" max="8842" width="4.5703125" style="230" customWidth="1"/>
    <col min="8843" max="8843" width="7.42578125" style="230" customWidth="1"/>
    <col min="8844" max="8844" width="7.28515625" style="230" customWidth="1"/>
    <col min="8845" max="8846" width="4.7109375" style="230" customWidth="1"/>
    <col min="8847" max="8847" width="7.7109375" style="230" customWidth="1"/>
    <col min="8848" max="8849" width="4.7109375" style="230" customWidth="1"/>
    <col min="8850" max="8850" width="5.7109375" style="230" customWidth="1"/>
    <col min="8851" max="8851" width="5.28515625" style="230" customWidth="1"/>
    <col min="8852" max="8857" width="4.7109375" style="230" customWidth="1"/>
    <col min="8858" max="8858" width="5.85546875" style="230" customWidth="1"/>
    <col min="8859" max="8859" width="7.140625" style="230" customWidth="1"/>
    <col min="8860" max="8867" width="4.7109375" style="230" customWidth="1"/>
    <col min="8868" max="8868" width="5.5703125" style="230" customWidth="1"/>
    <col min="8869" max="8870" width="4.7109375" style="230" customWidth="1"/>
    <col min="8871" max="8872" width="5.5703125" style="230" customWidth="1"/>
    <col min="8873" max="8873" width="4.7109375" style="230" customWidth="1"/>
    <col min="8874" max="8875" width="5.5703125" style="230" customWidth="1"/>
    <col min="8876" max="8877" width="4.7109375" style="230" customWidth="1"/>
    <col min="8878" max="8878" width="6.28515625" style="230" customWidth="1"/>
    <col min="8879" max="8879" width="6" style="230" customWidth="1"/>
    <col min="8880" max="8880" width="7.7109375" style="230" customWidth="1"/>
    <col min="8881" max="8881" width="6.7109375" style="230" customWidth="1"/>
    <col min="8882" max="8882" width="10.42578125" style="230" customWidth="1"/>
    <col min="8883" max="8883" width="9.5703125" style="230" customWidth="1"/>
    <col min="8884" max="8884" width="9.7109375" style="230" customWidth="1"/>
    <col min="8885" max="8885" width="8.28515625" style="230" customWidth="1"/>
    <col min="8886" max="8886" width="4.5703125" style="230" customWidth="1"/>
    <col min="8887" max="8887" width="7.5703125" style="230" customWidth="1"/>
    <col min="8888" max="8888" width="5.85546875" style="230" customWidth="1"/>
    <col min="8889" max="8889" width="6.140625" style="230" customWidth="1"/>
    <col min="8890" max="8890" width="6" style="230" customWidth="1"/>
    <col min="8891" max="8891" width="6.28515625" style="230" customWidth="1"/>
    <col min="8892" max="8892" width="8.28515625" style="230" customWidth="1"/>
    <col min="8893" max="8893" width="10.42578125" style="230" customWidth="1"/>
    <col min="8894" max="9092" width="8.85546875" style="230"/>
    <col min="9093" max="9093" width="4.140625" style="230" customWidth="1"/>
    <col min="9094" max="9094" width="12.140625" style="230" customWidth="1"/>
    <col min="9095" max="9095" width="26.5703125" style="230" customWidth="1"/>
    <col min="9096" max="9097" width="5" style="230" customWidth="1"/>
    <col min="9098" max="9098" width="4.5703125" style="230" customWidth="1"/>
    <col min="9099" max="9099" width="7.42578125" style="230" customWidth="1"/>
    <col min="9100" max="9100" width="7.28515625" style="230" customWidth="1"/>
    <col min="9101" max="9102" width="4.7109375" style="230" customWidth="1"/>
    <col min="9103" max="9103" width="7.7109375" style="230" customWidth="1"/>
    <col min="9104" max="9105" width="4.7109375" style="230" customWidth="1"/>
    <col min="9106" max="9106" width="5.7109375" style="230" customWidth="1"/>
    <col min="9107" max="9107" width="5.28515625" style="230" customWidth="1"/>
    <col min="9108" max="9113" width="4.7109375" style="230" customWidth="1"/>
    <col min="9114" max="9114" width="5.85546875" style="230" customWidth="1"/>
    <col min="9115" max="9115" width="7.140625" style="230" customWidth="1"/>
    <col min="9116" max="9123" width="4.7109375" style="230" customWidth="1"/>
    <col min="9124" max="9124" width="5.5703125" style="230" customWidth="1"/>
    <col min="9125" max="9126" width="4.7109375" style="230" customWidth="1"/>
    <col min="9127" max="9128" width="5.5703125" style="230" customWidth="1"/>
    <col min="9129" max="9129" width="4.7109375" style="230" customWidth="1"/>
    <col min="9130" max="9131" width="5.5703125" style="230" customWidth="1"/>
    <col min="9132" max="9133" width="4.7109375" style="230" customWidth="1"/>
    <col min="9134" max="9134" width="6.28515625" style="230" customWidth="1"/>
    <col min="9135" max="9135" width="6" style="230" customWidth="1"/>
    <col min="9136" max="9136" width="7.7109375" style="230" customWidth="1"/>
    <col min="9137" max="9137" width="6.7109375" style="230" customWidth="1"/>
    <col min="9138" max="9138" width="10.42578125" style="230" customWidth="1"/>
    <col min="9139" max="9139" width="9.5703125" style="230" customWidth="1"/>
    <col min="9140" max="9140" width="9.7109375" style="230" customWidth="1"/>
    <col min="9141" max="9141" width="8.28515625" style="230" customWidth="1"/>
    <col min="9142" max="9142" width="4.5703125" style="230" customWidth="1"/>
    <col min="9143" max="9143" width="7.5703125" style="230" customWidth="1"/>
    <col min="9144" max="9144" width="5.85546875" style="230" customWidth="1"/>
    <col min="9145" max="9145" width="6.140625" style="230" customWidth="1"/>
    <col min="9146" max="9146" width="6" style="230" customWidth="1"/>
    <col min="9147" max="9147" width="6.28515625" style="230" customWidth="1"/>
    <col min="9148" max="9148" width="8.28515625" style="230" customWidth="1"/>
    <col min="9149" max="9149" width="10.42578125" style="230" customWidth="1"/>
    <col min="9150" max="9348" width="8.85546875" style="230"/>
    <col min="9349" max="9349" width="4.140625" style="230" customWidth="1"/>
    <col min="9350" max="9350" width="12.140625" style="230" customWidth="1"/>
    <col min="9351" max="9351" width="26.5703125" style="230" customWidth="1"/>
    <col min="9352" max="9353" width="5" style="230" customWidth="1"/>
    <col min="9354" max="9354" width="4.5703125" style="230" customWidth="1"/>
    <col min="9355" max="9355" width="7.42578125" style="230" customWidth="1"/>
    <col min="9356" max="9356" width="7.28515625" style="230" customWidth="1"/>
    <col min="9357" max="9358" width="4.7109375" style="230" customWidth="1"/>
    <col min="9359" max="9359" width="7.7109375" style="230" customWidth="1"/>
    <col min="9360" max="9361" width="4.7109375" style="230" customWidth="1"/>
    <col min="9362" max="9362" width="5.7109375" style="230" customWidth="1"/>
    <col min="9363" max="9363" width="5.28515625" style="230" customWidth="1"/>
    <col min="9364" max="9369" width="4.7109375" style="230" customWidth="1"/>
    <col min="9370" max="9370" width="5.85546875" style="230" customWidth="1"/>
    <col min="9371" max="9371" width="7.140625" style="230" customWidth="1"/>
    <col min="9372" max="9379" width="4.7109375" style="230" customWidth="1"/>
    <col min="9380" max="9380" width="5.5703125" style="230" customWidth="1"/>
    <col min="9381" max="9382" width="4.7109375" style="230" customWidth="1"/>
    <col min="9383" max="9384" width="5.5703125" style="230" customWidth="1"/>
    <col min="9385" max="9385" width="4.7109375" style="230" customWidth="1"/>
    <col min="9386" max="9387" width="5.5703125" style="230" customWidth="1"/>
    <col min="9388" max="9389" width="4.7109375" style="230" customWidth="1"/>
    <col min="9390" max="9390" width="6.28515625" style="230" customWidth="1"/>
    <col min="9391" max="9391" width="6" style="230" customWidth="1"/>
    <col min="9392" max="9392" width="7.7109375" style="230" customWidth="1"/>
    <col min="9393" max="9393" width="6.7109375" style="230" customWidth="1"/>
    <col min="9394" max="9394" width="10.42578125" style="230" customWidth="1"/>
    <col min="9395" max="9395" width="9.5703125" style="230" customWidth="1"/>
    <col min="9396" max="9396" width="9.7109375" style="230" customWidth="1"/>
    <col min="9397" max="9397" width="8.28515625" style="230" customWidth="1"/>
    <col min="9398" max="9398" width="4.5703125" style="230" customWidth="1"/>
    <col min="9399" max="9399" width="7.5703125" style="230" customWidth="1"/>
    <col min="9400" max="9400" width="5.85546875" style="230" customWidth="1"/>
    <col min="9401" max="9401" width="6.140625" style="230" customWidth="1"/>
    <col min="9402" max="9402" width="6" style="230" customWidth="1"/>
    <col min="9403" max="9403" width="6.28515625" style="230" customWidth="1"/>
    <col min="9404" max="9404" width="8.28515625" style="230" customWidth="1"/>
    <col min="9405" max="9405" width="10.42578125" style="230" customWidth="1"/>
    <col min="9406" max="9604" width="8.85546875" style="230"/>
    <col min="9605" max="9605" width="4.140625" style="230" customWidth="1"/>
    <col min="9606" max="9606" width="12.140625" style="230" customWidth="1"/>
    <col min="9607" max="9607" width="26.5703125" style="230" customWidth="1"/>
    <col min="9608" max="9609" width="5" style="230" customWidth="1"/>
    <col min="9610" max="9610" width="4.5703125" style="230" customWidth="1"/>
    <col min="9611" max="9611" width="7.42578125" style="230" customWidth="1"/>
    <col min="9612" max="9612" width="7.28515625" style="230" customWidth="1"/>
    <col min="9613" max="9614" width="4.7109375" style="230" customWidth="1"/>
    <col min="9615" max="9615" width="7.7109375" style="230" customWidth="1"/>
    <col min="9616" max="9617" width="4.7109375" style="230" customWidth="1"/>
    <col min="9618" max="9618" width="5.7109375" style="230" customWidth="1"/>
    <col min="9619" max="9619" width="5.28515625" style="230" customWidth="1"/>
    <col min="9620" max="9625" width="4.7109375" style="230" customWidth="1"/>
    <col min="9626" max="9626" width="5.85546875" style="230" customWidth="1"/>
    <col min="9627" max="9627" width="7.140625" style="230" customWidth="1"/>
    <col min="9628" max="9635" width="4.7109375" style="230" customWidth="1"/>
    <col min="9636" max="9636" width="5.5703125" style="230" customWidth="1"/>
    <col min="9637" max="9638" width="4.7109375" style="230" customWidth="1"/>
    <col min="9639" max="9640" width="5.5703125" style="230" customWidth="1"/>
    <col min="9641" max="9641" width="4.7109375" style="230" customWidth="1"/>
    <col min="9642" max="9643" width="5.5703125" style="230" customWidth="1"/>
    <col min="9644" max="9645" width="4.7109375" style="230" customWidth="1"/>
    <col min="9646" max="9646" width="6.28515625" style="230" customWidth="1"/>
    <col min="9647" max="9647" width="6" style="230" customWidth="1"/>
    <col min="9648" max="9648" width="7.7109375" style="230" customWidth="1"/>
    <col min="9649" max="9649" width="6.7109375" style="230" customWidth="1"/>
    <col min="9650" max="9650" width="10.42578125" style="230" customWidth="1"/>
    <col min="9651" max="9651" width="9.5703125" style="230" customWidth="1"/>
    <col min="9652" max="9652" width="9.7109375" style="230" customWidth="1"/>
    <col min="9653" max="9653" width="8.28515625" style="230" customWidth="1"/>
    <col min="9654" max="9654" width="4.5703125" style="230" customWidth="1"/>
    <col min="9655" max="9655" width="7.5703125" style="230" customWidth="1"/>
    <col min="9656" max="9656" width="5.85546875" style="230" customWidth="1"/>
    <col min="9657" max="9657" width="6.140625" style="230" customWidth="1"/>
    <col min="9658" max="9658" width="6" style="230" customWidth="1"/>
    <col min="9659" max="9659" width="6.28515625" style="230" customWidth="1"/>
    <col min="9660" max="9660" width="8.28515625" style="230" customWidth="1"/>
    <col min="9661" max="9661" width="10.42578125" style="230" customWidth="1"/>
    <col min="9662" max="9860" width="8.85546875" style="230"/>
    <col min="9861" max="9861" width="4.140625" style="230" customWidth="1"/>
    <col min="9862" max="9862" width="12.140625" style="230" customWidth="1"/>
    <col min="9863" max="9863" width="26.5703125" style="230" customWidth="1"/>
    <col min="9864" max="9865" width="5" style="230" customWidth="1"/>
    <col min="9866" max="9866" width="4.5703125" style="230" customWidth="1"/>
    <col min="9867" max="9867" width="7.42578125" style="230" customWidth="1"/>
    <col min="9868" max="9868" width="7.28515625" style="230" customWidth="1"/>
    <col min="9869" max="9870" width="4.7109375" style="230" customWidth="1"/>
    <col min="9871" max="9871" width="7.7109375" style="230" customWidth="1"/>
    <col min="9872" max="9873" width="4.7109375" style="230" customWidth="1"/>
    <col min="9874" max="9874" width="5.7109375" style="230" customWidth="1"/>
    <col min="9875" max="9875" width="5.28515625" style="230" customWidth="1"/>
    <col min="9876" max="9881" width="4.7109375" style="230" customWidth="1"/>
    <col min="9882" max="9882" width="5.85546875" style="230" customWidth="1"/>
    <col min="9883" max="9883" width="7.140625" style="230" customWidth="1"/>
    <col min="9884" max="9891" width="4.7109375" style="230" customWidth="1"/>
    <col min="9892" max="9892" width="5.5703125" style="230" customWidth="1"/>
    <col min="9893" max="9894" width="4.7109375" style="230" customWidth="1"/>
    <col min="9895" max="9896" width="5.5703125" style="230" customWidth="1"/>
    <col min="9897" max="9897" width="4.7109375" style="230" customWidth="1"/>
    <col min="9898" max="9899" width="5.5703125" style="230" customWidth="1"/>
    <col min="9900" max="9901" width="4.7109375" style="230" customWidth="1"/>
    <col min="9902" max="9902" width="6.28515625" style="230" customWidth="1"/>
    <col min="9903" max="9903" width="6" style="230" customWidth="1"/>
    <col min="9904" max="9904" width="7.7109375" style="230" customWidth="1"/>
    <col min="9905" max="9905" width="6.7109375" style="230" customWidth="1"/>
    <col min="9906" max="9906" width="10.42578125" style="230" customWidth="1"/>
    <col min="9907" max="9907" width="9.5703125" style="230" customWidth="1"/>
    <col min="9908" max="9908" width="9.7109375" style="230" customWidth="1"/>
    <col min="9909" max="9909" width="8.28515625" style="230" customWidth="1"/>
    <col min="9910" max="9910" width="4.5703125" style="230" customWidth="1"/>
    <col min="9911" max="9911" width="7.5703125" style="230" customWidth="1"/>
    <col min="9912" max="9912" width="5.85546875" style="230" customWidth="1"/>
    <col min="9913" max="9913" width="6.140625" style="230" customWidth="1"/>
    <col min="9914" max="9914" width="6" style="230" customWidth="1"/>
    <col min="9915" max="9915" width="6.28515625" style="230" customWidth="1"/>
    <col min="9916" max="9916" width="8.28515625" style="230" customWidth="1"/>
    <col min="9917" max="9917" width="10.42578125" style="230" customWidth="1"/>
    <col min="9918" max="10116" width="8.85546875" style="230"/>
    <col min="10117" max="10117" width="4.140625" style="230" customWidth="1"/>
    <col min="10118" max="10118" width="12.140625" style="230" customWidth="1"/>
    <col min="10119" max="10119" width="26.5703125" style="230" customWidth="1"/>
    <col min="10120" max="10121" width="5" style="230" customWidth="1"/>
    <col min="10122" max="10122" width="4.5703125" style="230" customWidth="1"/>
    <col min="10123" max="10123" width="7.42578125" style="230" customWidth="1"/>
    <col min="10124" max="10124" width="7.28515625" style="230" customWidth="1"/>
    <col min="10125" max="10126" width="4.7109375" style="230" customWidth="1"/>
    <col min="10127" max="10127" width="7.7109375" style="230" customWidth="1"/>
    <col min="10128" max="10129" width="4.7109375" style="230" customWidth="1"/>
    <col min="10130" max="10130" width="5.7109375" style="230" customWidth="1"/>
    <col min="10131" max="10131" width="5.28515625" style="230" customWidth="1"/>
    <col min="10132" max="10137" width="4.7109375" style="230" customWidth="1"/>
    <col min="10138" max="10138" width="5.85546875" style="230" customWidth="1"/>
    <col min="10139" max="10139" width="7.140625" style="230" customWidth="1"/>
    <col min="10140" max="10147" width="4.7109375" style="230" customWidth="1"/>
    <col min="10148" max="10148" width="5.5703125" style="230" customWidth="1"/>
    <col min="10149" max="10150" width="4.7109375" style="230" customWidth="1"/>
    <col min="10151" max="10152" width="5.5703125" style="230" customWidth="1"/>
    <col min="10153" max="10153" width="4.7109375" style="230" customWidth="1"/>
    <col min="10154" max="10155" width="5.5703125" style="230" customWidth="1"/>
    <col min="10156" max="10157" width="4.7109375" style="230" customWidth="1"/>
    <col min="10158" max="10158" width="6.28515625" style="230" customWidth="1"/>
    <col min="10159" max="10159" width="6" style="230" customWidth="1"/>
    <col min="10160" max="10160" width="7.7109375" style="230" customWidth="1"/>
    <col min="10161" max="10161" width="6.7109375" style="230" customWidth="1"/>
    <col min="10162" max="10162" width="10.42578125" style="230" customWidth="1"/>
    <col min="10163" max="10163" width="9.5703125" style="230" customWidth="1"/>
    <col min="10164" max="10164" width="9.7109375" style="230" customWidth="1"/>
    <col min="10165" max="10165" width="8.28515625" style="230" customWidth="1"/>
    <col min="10166" max="10166" width="4.5703125" style="230" customWidth="1"/>
    <col min="10167" max="10167" width="7.5703125" style="230" customWidth="1"/>
    <col min="10168" max="10168" width="5.85546875" style="230" customWidth="1"/>
    <col min="10169" max="10169" width="6.140625" style="230" customWidth="1"/>
    <col min="10170" max="10170" width="6" style="230" customWidth="1"/>
    <col min="10171" max="10171" width="6.28515625" style="230" customWidth="1"/>
    <col min="10172" max="10172" width="8.28515625" style="230" customWidth="1"/>
    <col min="10173" max="10173" width="10.42578125" style="230" customWidth="1"/>
    <col min="10174" max="10372" width="8.85546875" style="230"/>
    <col min="10373" max="10373" width="4.140625" style="230" customWidth="1"/>
    <col min="10374" max="10374" width="12.140625" style="230" customWidth="1"/>
    <col min="10375" max="10375" width="26.5703125" style="230" customWidth="1"/>
    <col min="10376" max="10377" width="5" style="230" customWidth="1"/>
    <col min="10378" max="10378" width="4.5703125" style="230" customWidth="1"/>
    <col min="10379" max="10379" width="7.42578125" style="230" customWidth="1"/>
    <col min="10380" max="10380" width="7.28515625" style="230" customWidth="1"/>
    <col min="10381" max="10382" width="4.7109375" style="230" customWidth="1"/>
    <col min="10383" max="10383" width="7.7109375" style="230" customWidth="1"/>
    <col min="10384" max="10385" width="4.7109375" style="230" customWidth="1"/>
    <col min="10386" max="10386" width="5.7109375" style="230" customWidth="1"/>
    <col min="10387" max="10387" width="5.28515625" style="230" customWidth="1"/>
    <col min="10388" max="10393" width="4.7109375" style="230" customWidth="1"/>
    <col min="10394" max="10394" width="5.85546875" style="230" customWidth="1"/>
    <col min="10395" max="10395" width="7.140625" style="230" customWidth="1"/>
    <col min="10396" max="10403" width="4.7109375" style="230" customWidth="1"/>
    <col min="10404" max="10404" width="5.5703125" style="230" customWidth="1"/>
    <col min="10405" max="10406" width="4.7109375" style="230" customWidth="1"/>
    <col min="10407" max="10408" width="5.5703125" style="230" customWidth="1"/>
    <col min="10409" max="10409" width="4.7109375" style="230" customWidth="1"/>
    <col min="10410" max="10411" width="5.5703125" style="230" customWidth="1"/>
    <col min="10412" max="10413" width="4.7109375" style="230" customWidth="1"/>
    <col min="10414" max="10414" width="6.28515625" style="230" customWidth="1"/>
    <col min="10415" max="10415" width="6" style="230" customWidth="1"/>
    <col min="10416" max="10416" width="7.7109375" style="230" customWidth="1"/>
    <col min="10417" max="10417" width="6.7109375" style="230" customWidth="1"/>
    <col min="10418" max="10418" width="10.42578125" style="230" customWidth="1"/>
    <col min="10419" max="10419" width="9.5703125" style="230" customWidth="1"/>
    <col min="10420" max="10420" width="9.7109375" style="230" customWidth="1"/>
    <col min="10421" max="10421" width="8.28515625" style="230" customWidth="1"/>
    <col min="10422" max="10422" width="4.5703125" style="230" customWidth="1"/>
    <col min="10423" max="10423" width="7.5703125" style="230" customWidth="1"/>
    <col min="10424" max="10424" width="5.85546875" style="230" customWidth="1"/>
    <col min="10425" max="10425" width="6.140625" style="230" customWidth="1"/>
    <col min="10426" max="10426" width="6" style="230" customWidth="1"/>
    <col min="10427" max="10427" width="6.28515625" style="230" customWidth="1"/>
    <col min="10428" max="10428" width="8.28515625" style="230" customWidth="1"/>
    <col min="10429" max="10429" width="10.42578125" style="230" customWidth="1"/>
    <col min="10430" max="10628" width="8.85546875" style="230"/>
    <col min="10629" max="10629" width="4.140625" style="230" customWidth="1"/>
    <col min="10630" max="10630" width="12.140625" style="230" customWidth="1"/>
    <col min="10631" max="10631" width="26.5703125" style="230" customWidth="1"/>
    <col min="10632" max="10633" width="5" style="230" customWidth="1"/>
    <col min="10634" max="10634" width="4.5703125" style="230" customWidth="1"/>
    <col min="10635" max="10635" width="7.42578125" style="230" customWidth="1"/>
    <col min="10636" max="10636" width="7.28515625" style="230" customWidth="1"/>
    <col min="10637" max="10638" width="4.7109375" style="230" customWidth="1"/>
    <col min="10639" max="10639" width="7.7109375" style="230" customWidth="1"/>
    <col min="10640" max="10641" width="4.7109375" style="230" customWidth="1"/>
    <col min="10642" max="10642" width="5.7109375" style="230" customWidth="1"/>
    <col min="10643" max="10643" width="5.28515625" style="230" customWidth="1"/>
    <col min="10644" max="10649" width="4.7109375" style="230" customWidth="1"/>
    <col min="10650" max="10650" width="5.85546875" style="230" customWidth="1"/>
    <col min="10651" max="10651" width="7.140625" style="230" customWidth="1"/>
    <col min="10652" max="10659" width="4.7109375" style="230" customWidth="1"/>
    <col min="10660" max="10660" width="5.5703125" style="230" customWidth="1"/>
    <col min="10661" max="10662" width="4.7109375" style="230" customWidth="1"/>
    <col min="10663" max="10664" width="5.5703125" style="230" customWidth="1"/>
    <col min="10665" max="10665" width="4.7109375" style="230" customWidth="1"/>
    <col min="10666" max="10667" width="5.5703125" style="230" customWidth="1"/>
    <col min="10668" max="10669" width="4.7109375" style="230" customWidth="1"/>
    <col min="10670" max="10670" width="6.28515625" style="230" customWidth="1"/>
    <col min="10671" max="10671" width="6" style="230" customWidth="1"/>
    <col min="10672" max="10672" width="7.7109375" style="230" customWidth="1"/>
    <col min="10673" max="10673" width="6.7109375" style="230" customWidth="1"/>
    <col min="10674" max="10674" width="10.42578125" style="230" customWidth="1"/>
    <col min="10675" max="10675" width="9.5703125" style="230" customWidth="1"/>
    <col min="10676" max="10676" width="9.7109375" style="230" customWidth="1"/>
    <col min="10677" max="10677" width="8.28515625" style="230" customWidth="1"/>
    <col min="10678" max="10678" width="4.5703125" style="230" customWidth="1"/>
    <col min="10679" max="10679" width="7.5703125" style="230" customWidth="1"/>
    <col min="10680" max="10680" width="5.85546875" style="230" customWidth="1"/>
    <col min="10681" max="10681" width="6.140625" style="230" customWidth="1"/>
    <col min="10682" max="10682" width="6" style="230" customWidth="1"/>
    <col min="10683" max="10683" width="6.28515625" style="230" customWidth="1"/>
    <col min="10684" max="10684" width="8.28515625" style="230" customWidth="1"/>
    <col min="10685" max="10685" width="10.42578125" style="230" customWidth="1"/>
    <col min="10686" max="10884" width="8.85546875" style="230"/>
    <col min="10885" max="10885" width="4.140625" style="230" customWidth="1"/>
    <col min="10886" max="10886" width="12.140625" style="230" customWidth="1"/>
    <col min="10887" max="10887" width="26.5703125" style="230" customWidth="1"/>
    <col min="10888" max="10889" width="5" style="230" customWidth="1"/>
    <col min="10890" max="10890" width="4.5703125" style="230" customWidth="1"/>
    <col min="10891" max="10891" width="7.42578125" style="230" customWidth="1"/>
    <col min="10892" max="10892" width="7.28515625" style="230" customWidth="1"/>
    <col min="10893" max="10894" width="4.7109375" style="230" customWidth="1"/>
    <col min="10895" max="10895" width="7.7109375" style="230" customWidth="1"/>
    <col min="10896" max="10897" width="4.7109375" style="230" customWidth="1"/>
    <col min="10898" max="10898" width="5.7109375" style="230" customWidth="1"/>
    <col min="10899" max="10899" width="5.28515625" style="230" customWidth="1"/>
    <col min="10900" max="10905" width="4.7109375" style="230" customWidth="1"/>
    <col min="10906" max="10906" width="5.85546875" style="230" customWidth="1"/>
    <col min="10907" max="10907" width="7.140625" style="230" customWidth="1"/>
    <col min="10908" max="10915" width="4.7109375" style="230" customWidth="1"/>
    <col min="10916" max="10916" width="5.5703125" style="230" customWidth="1"/>
    <col min="10917" max="10918" width="4.7109375" style="230" customWidth="1"/>
    <col min="10919" max="10920" width="5.5703125" style="230" customWidth="1"/>
    <col min="10921" max="10921" width="4.7109375" style="230" customWidth="1"/>
    <col min="10922" max="10923" width="5.5703125" style="230" customWidth="1"/>
    <col min="10924" max="10925" width="4.7109375" style="230" customWidth="1"/>
    <col min="10926" max="10926" width="6.28515625" style="230" customWidth="1"/>
    <col min="10927" max="10927" width="6" style="230" customWidth="1"/>
    <col min="10928" max="10928" width="7.7109375" style="230" customWidth="1"/>
    <col min="10929" max="10929" width="6.7109375" style="230" customWidth="1"/>
    <col min="10930" max="10930" width="10.42578125" style="230" customWidth="1"/>
    <col min="10931" max="10931" width="9.5703125" style="230" customWidth="1"/>
    <col min="10932" max="10932" width="9.7109375" style="230" customWidth="1"/>
    <col min="10933" max="10933" width="8.28515625" style="230" customWidth="1"/>
    <col min="10934" max="10934" width="4.5703125" style="230" customWidth="1"/>
    <col min="10935" max="10935" width="7.5703125" style="230" customWidth="1"/>
    <col min="10936" max="10936" width="5.85546875" style="230" customWidth="1"/>
    <col min="10937" max="10937" width="6.140625" style="230" customWidth="1"/>
    <col min="10938" max="10938" width="6" style="230" customWidth="1"/>
    <col min="10939" max="10939" width="6.28515625" style="230" customWidth="1"/>
    <col min="10940" max="10940" width="8.28515625" style="230" customWidth="1"/>
    <col min="10941" max="10941" width="10.42578125" style="230" customWidth="1"/>
    <col min="10942" max="11140" width="8.85546875" style="230"/>
    <col min="11141" max="11141" width="4.140625" style="230" customWidth="1"/>
    <col min="11142" max="11142" width="12.140625" style="230" customWidth="1"/>
    <col min="11143" max="11143" width="26.5703125" style="230" customWidth="1"/>
    <col min="11144" max="11145" width="5" style="230" customWidth="1"/>
    <col min="11146" max="11146" width="4.5703125" style="230" customWidth="1"/>
    <col min="11147" max="11147" width="7.42578125" style="230" customWidth="1"/>
    <col min="11148" max="11148" width="7.28515625" style="230" customWidth="1"/>
    <col min="11149" max="11150" width="4.7109375" style="230" customWidth="1"/>
    <col min="11151" max="11151" width="7.7109375" style="230" customWidth="1"/>
    <col min="11152" max="11153" width="4.7109375" style="230" customWidth="1"/>
    <col min="11154" max="11154" width="5.7109375" style="230" customWidth="1"/>
    <col min="11155" max="11155" width="5.28515625" style="230" customWidth="1"/>
    <col min="11156" max="11161" width="4.7109375" style="230" customWidth="1"/>
    <col min="11162" max="11162" width="5.85546875" style="230" customWidth="1"/>
    <col min="11163" max="11163" width="7.140625" style="230" customWidth="1"/>
    <col min="11164" max="11171" width="4.7109375" style="230" customWidth="1"/>
    <col min="11172" max="11172" width="5.5703125" style="230" customWidth="1"/>
    <col min="11173" max="11174" width="4.7109375" style="230" customWidth="1"/>
    <col min="11175" max="11176" width="5.5703125" style="230" customWidth="1"/>
    <col min="11177" max="11177" width="4.7109375" style="230" customWidth="1"/>
    <col min="11178" max="11179" width="5.5703125" style="230" customWidth="1"/>
    <col min="11180" max="11181" width="4.7109375" style="230" customWidth="1"/>
    <col min="11182" max="11182" width="6.28515625" style="230" customWidth="1"/>
    <col min="11183" max="11183" width="6" style="230" customWidth="1"/>
    <col min="11184" max="11184" width="7.7109375" style="230" customWidth="1"/>
    <col min="11185" max="11185" width="6.7109375" style="230" customWidth="1"/>
    <col min="11186" max="11186" width="10.42578125" style="230" customWidth="1"/>
    <col min="11187" max="11187" width="9.5703125" style="230" customWidth="1"/>
    <col min="11188" max="11188" width="9.7109375" style="230" customWidth="1"/>
    <col min="11189" max="11189" width="8.28515625" style="230" customWidth="1"/>
    <col min="11190" max="11190" width="4.5703125" style="230" customWidth="1"/>
    <col min="11191" max="11191" width="7.5703125" style="230" customWidth="1"/>
    <col min="11192" max="11192" width="5.85546875" style="230" customWidth="1"/>
    <col min="11193" max="11193" width="6.140625" style="230" customWidth="1"/>
    <col min="11194" max="11194" width="6" style="230" customWidth="1"/>
    <col min="11195" max="11195" width="6.28515625" style="230" customWidth="1"/>
    <col min="11196" max="11196" width="8.28515625" style="230" customWidth="1"/>
    <col min="11197" max="11197" width="10.42578125" style="230" customWidth="1"/>
    <col min="11198" max="11396" width="8.85546875" style="230"/>
    <col min="11397" max="11397" width="4.140625" style="230" customWidth="1"/>
    <col min="11398" max="11398" width="12.140625" style="230" customWidth="1"/>
    <col min="11399" max="11399" width="26.5703125" style="230" customWidth="1"/>
    <col min="11400" max="11401" width="5" style="230" customWidth="1"/>
    <col min="11402" max="11402" width="4.5703125" style="230" customWidth="1"/>
    <col min="11403" max="11403" width="7.42578125" style="230" customWidth="1"/>
    <col min="11404" max="11404" width="7.28515625" style="230" customWidth="1"/>
    <col min="11405" max="11406" width="4.7109375" style="230" customWidth="1"/>
    <col min="11407" max="11407" width="7.7109375" style="230" customWidth="1"/>
    <col min="11408" max="11409" width="4.7109375" style="230" customWidth="1"/>
    <col min="11410" max="11410" width="5.7109375" style="230" customWidth="1"/>
    <col min="11411" max="11411" width="5.28515625" style="230" customWidth="1"/>
    <col min="11412" max="11417" width="4.7109375" style="230" customWidth="1"/>
    <col min="11418" max="11418" width="5.85546875" style="230" customWidth="1"/>
    <col min="11419" max="11419" width="7.140625" style="230" customWidth="1"/>
    <col min="11420" max="11427" width="4.7109375" style="230" customWidth="1"/>
    <col min="11428" max="11428" width="5.5703125" style="230" customWidth="1"/>
    <col min="11429" max="11430" width="4.7109375" style="230" customWidth="1"/>
    <col min="11431" max="11432" width="5.5703125" style="230" customWidth="1"/>
    <col min="11433" max="11433" width="4.7109375" style="230" customWidth="1"/>
    <col min="11434" max="11435" width="5.5703125" style="230" customWidth="1"/>
    <col min="11436" max="11437" width="4.7109375" style="230" customWidth="1"/>
    <col min="11438" max="11438" width="6.28515625" style="230" customWidth="1"/>
    <col min="11439" max="11439" width="6" style="230" customWidth="1"/>
    <col min="11440" max="11440" width="7.7109375" style="230" customWidth="1"/>
    <col min="11441" max="11441" width="6.7109375" style="230" customWidth="1"/>
    <col min="11442" max="11442" width="10.42578125" style="230" customWidth="1"/>
    <col min="11443" max="11443" width="9.5703125" style="230" customWidth="1"/>
    <col min="11444" max="11444" width="9.7109375" style="230" customWidth="1"/>
    <col min="11445" max="11445" width="8.28515625" style="230" customWidth="1"/>
    <col min="11446" max="11446" width="4.5703125" style="230" customWidth="1"/>
    <col min="11447" max="11447" width="7.5703125" style="230" customWidth="1"/>
    <col min="11448" max="11448" width="5.85546875" style="230" customWidth="1"/>
    <col min="11449" max="11449" width="6.140625" style="230" customWidth="1"/>
    <col min="11450" max="11450" width="6" style="230" customWidth="1"/>
    <col min="11451" max="11451" width="6.28515625" style="230" customWidth="1"/>
    <col min="11452" max="11452" width="8.28515625" style="230" customWidth="1"/>
    <col min="11453" max="11453" width="10.42578125" style="230" customWidth="1"/>
    <col min="11454" max="11652" width="8.85546875" style="230"/>
    <col min="11653" max="11653" width="4.140625" style="230" customWidth="1"/>
    <col min="11654" max="11654" width="12.140625" style="230" customWidth="1"/>
    <col min="11655" max="11655" width="26.5703125" style="230" customWidth="1"/>
    <col min="11656" max="11657" width="5" style="230" customWidth="1"/>
    <col min="11658" max="11658" width="4.5703125" style="230" customWidth="1"/>
    <col min="11659" max="11659" width="7.42578125" style="230" customWidth="1"/>
    <col min="11660" max="11660" width="7.28515625" style="230" customWidth="1"/>
    <col min="11661" max="11662" width="4.7109375" style="230" customWidth="1"/>
    <col min="11663" max="11663" width="7.7109375" style="230" customWidth="1"/>
    <col min="11664" max="11665" width="4.7109375" style="230" customWidth="1"/>
    <col min="11666" max="11666" width="5.7109375" style="230" customWidth="1"/>
    <col min="11667" max="11667" width="5.28515625" style="230" customWidth="1"/>
    <col min="11668" max="11673" width="4.7109375" style="230" customWidth="1"/>
    <col min="11674" max="11674" width="5.85546875" style="230" customWidth="1"/>
    <col min="11675" max="11675" width="7.140625" style="230" customWidth="1"/>
    <col min="11676" max="11683" width="4.7109375" style="230" customWidth="1"/>
    <col min="11684" max="11684" width="5.5703125" style="230" customWidth="1"/>
    <col min="11685" max="11686" width="4.7109375" style="230" customWidth="1"/>
    <col min="11687" max="11688" width="5.5703125" style="230" customWidth="1"/>
    <col min="11689" max="11689" width="4.7109375" style="230" customWidth="1"/>
    <col min="11690" max="11691" width="5.5703125" style="230" customWidth="1"/>
    <col min="11692" max="11693" width="4.7109375" style="230" customWidth="1"/>
    <col min="11694" max="11694" width="6.28515625" style="230" customWidth="1"/>
    <col min="11695" max="11695" width="6" style="230" customWidth="1"/>
    <col min="11696" max="11696" width="7.7109375" style="230" customWidth="1"/>
    <col min="11697" max="11697" width="6.7109375" style="230" customWidth="1"/>
    <col min="11698" max="11698" width="10.42578125" style="230" customWidth="1"/>
    <col min="11699" max="11699" width="9.5703125" style="230" customWidth="1"/>
    <col min="11700" max="11700" width="9.7109375" style="230" customWidth="1"/>
    <col min="11701" max="11701" width="8.28515625" style="230" customWidth="1"/>
    <col min="11702" max="11702" width="4.5703125" style="230" customWidth="1"/>
    <col min="11703" max="11703" width="7.5703125" style="230" customWidth="1"/>
    <col min="11704" max="11704" width="5.85546875" style="230" customWidth="1"/>
    <col min="11705" max="11705" width="6.140625" style="230" customWidth="1"/>
    <col min="11706" max="11706" width="6" style="230" customWidth="1"/>
    <col min="11707" max="11707" width="6.28515625" style="230" customWidth="1"/>
    <col min="11708" max="11708" width="8.28515625" style="230" customWidth="1"/>
    <col min="11709" max="11709" width="10.42578125" style="230" customWidth="1"/>
    <col min="11710" max="11908" width="8.85546875" style="230"/>
    <col min="11909" max="11909" width="4.140625" style="230" customWidth="1"/>
    <col min="11910" max="11910" width="12.140625" style="230" customWidth="1"/>
    <col min="11911" max="11911" width="26.5703125" style="230" customWidth="1"/>
    <col min="11912" max="11913" width="5" style="230" customWidth="1"/>
    <col min="11914" max="11914" width="4.5703125" style="230" customWidth="1"/>
    <col min="11915" max="11915" width="7.42578125" style="230" customWidth="1"/>
    <col min="11916" max="11916" width="7.28515625" style="230" customWidth="1"/>
    <col min="11917" max="11918" width="4.7109375" style="230" customWidth="1"/>
    <col min="11919" max="11919" width="7.7109375" style="230" customWidth="1"/>
    <col min="11920" max="11921" width="4.7109375" style="230" customWidth="1"/>
    <col min="11922" max="11922" width="5.7109375" style="230" customWidth="1"/>
    <col min="11923" max="11923" width="5.28515625" style="230" customWidth="1"/>
    <col min="11924" max="11929" width="4.7109375" style="230" customWidth="1"/>
    <col min="11930" max="11930" width="5.85546875" style="230" customWidth="1"/>
    <col min="11931" max="11931" width="7.140625" style="230" customWidth="1"/>
    <col min="11932" max="11939" width="4.7109375" style="230" customWidth="1"/>
    <col min="11940" max="11940" width="5.5703125" style="230" customWidth="1"/>
    <col min="11941" max="11942" width="4.7109375" style="230" customWidth="1"/>
    <col min="11943" max="11944" width="5.5703125" style="230" customWidth="1"/>
    <col min="11945" max="11945" width="4.7109375" style="230" customWidth="1"/>
    <col min="11946" max="11947" width="5.5703125" style="230" customWidth="1"/>
    <col min="11948" max="11949" width="4.7109375" style="230" customWidth="1"/>
    <col min="11950" max="11950" width="6.28515625" style="230" customWidth="1"/>
    <col min="11951" max="11951" width="6" style="230" customWidth="1"/>
    <col min="11952" max="11952" width="7.7109375" style="230" customWidth="1"/>
    <col min="11953" max="11953" width="6.7109375" style="230" customWidth="1"/>
    <col min="11954" max="11954" width="10.42578125" style="230" customWidth="1"/>
    <col min="11955" max="11955" width="9.5703125" style="230" customWidth="1"/>
    <col min="11956" max="11956" width="9.7109375" style="230" customWidth="1"/>
    <col min="11957" max="11957" width="8.28515625" style="230" customWidth="1"/>
    <col min="11958" max="11958" width="4.5703125" style="230" customWidth="1"/>
    <col min="11959" max="11959" width="7.5703125" style="230" customWidth="1"/>
    <col min="11960" max="11960" width="5.85546875" style="230" customWidth="1"/>
    <col min="11961" max="11961" width="6.140625" style="230" customWidth="1"/>
    <col min="11962" max="11962" width="6" style="230" customWidth="1"/>
    <col min="11963" max="11963" width="6.28515625" style="230" customWidth="1"/>
    <col min="11964" max="11964" width="8.28515625" style="230" customWidth="1"/>
    <col min="11965" max="11965" width="10.42578125" style="230" customWidth="1"/>
    <col min="11966" max="12164" width="8.85546875" style="230"/>
    <col min="12165" max="12165" width="4.140625" style="230" customWidth="1"/>
    <col min="12166" max="12166" width="12.140625" style="230" customWidth="1"/>
    <col min="12167" max="12167" width="26.5703125" style="230" customWidth="1"/>
    <col min="12168" max="12169" width="5" style="230" customWidth="1"/>
    <col min="12170" max="12170" width="4.5703125" style="230" customWidth="1"/>
    <col min="12171" max="12171" width="7.42578125" style="230" customWidth="1"/>
    <col min="12172" max="12172" width="7.28515625" style="230" customWidth="1"/>
    <col min="12173" max="12174" width="4.7109375" style="230" customWidth="1"/>
    <col min="12175" max="12175" width="7.7109375" style="230" customWidth="1"/>
    <col min="12176" max="12177" width="4.7109375" style="230" customWidth="1"/>
    <col min="12178" max="12178" width="5.7109375" style="230" customWidth="1"/>
    <col min="12179" max="12179" width="5.28515625" style="230" customWidth="1"/>
    <col min="12180" max="12185" width="4.7109375" style="230" customWidth="1"/>
    <col min="12186" max="12186" width="5.85546875" style="230" customWidth="1"/>
    <col min="12187" max="12187" width="7.140625" style="230" customWidth="1"/>
    <col min="12188" max="12195" width="4.7109375" style="230" customWidth="1"/>
    <col min="12196" max="12196" width="5.5703125" style="230" customWidth="1"/>
    <col min="12197" max="12198" width="4.7109375" style="230" customWidth="1"/>
    <col min="12199" max="12200" width="5.5703125" style="230" customWidth="1"/>
    <col min="12201" max="12201" width="4.7109375" style="230" customWidth="1"/>
    <col min="12202" max="12203" width="5.5703125" style="230" customWidth="1"/>
    <col min="12204" max="12205" width="4.7109375" style="230" customWidth="1"/>
    <col min="12206" max="12206" width="6.28515625" style="230" customWidth="1"/>
    <col min="12207" max="12207" width="6" style="230" customWidth="1"/>
    <col min="12208" max="12208" width="7.7109375" style="230" customWidth="1"/>
    <col min="12209" max="12209" width="6.7109375" style="230" customWidth="1"/>
    <col min="12210" max="12210" width="10.42578125" style="230" customWidth="1"/>
    <col min="12211" max="12211" width="9.5703125" style="230" customWidth="1"/>
    <col min="12212" max="12212" width="9.7109375" style="230" customWidth="1"/>
    <col min="12213" max="12213" width="8.28515625" style="230" customWidth="1"/>
    <col min="12214" max="12214" width="4.5703125" style="230" customWidth="1"/>
    <col min="12215" max="12215" width="7.5703125" style="230" customWidth="1"/>
    <col min="12216" max="12216" width="5.85546875" style="230" customWidth="1"/>
    <col min="12217" max="12217" width="6.140625" style="230" customWidth="1"/>
    <col min="12218" max="12218" width="6" style="230" customWidth="1"/>
    <col min="12219" max="12219" width="6.28515625" style="230" customWidth="1"/>
    <col min="12220" max="12220" width="8.28515625" style="230" customWidth="1"/>
    <col min="12221" max="12221" width="10.42578125" style="230" customWidth="1"/>
    <col min="12222" max="12420" width="8.85546875" style="230"/>
    <col min="12421" max="12421" width="4.140625" style="230" customWidth="1"/>
    <col min="12422" max="12422" width="12.140625" style="230" customWidth="1"/>
    <col min="12423" max="12423" width="26.5703125" style="230" customWidth="1"/>
    <col min="12424" max="12425" width="5" style="230" customWidth="1"/>
    <col min="12426" max="12426" width="4.5703125" style="230" customWidth="1"/>
    <col min="12427" max="12427" width="7.42578125" style="230" customWidth="1"/>
    <col min="12428" max="12428" width="7.28515625" style="230" customWidth="1"/>
    <col min="12429" max="12430" width="4.7109375" style="230" customWidth="1"/>
    <col min="12431" max="12431" width="7.7109375" style="230" customWidth="1"/>
    <col min="12432" max="12433" width="4.7109375" style="230" customWidth="1"/>
    <col min="12434" max="12434" width="5.7109375" style="230" customWidth="1"/>
    <col min="12435" max="12435" width="5.28515625" style="230" customWidth="1"/>
    <col min="12436" max="12441" width="4.7109375" style="230" customWidth="1"/>
    <col min="12442" max="12442" width="5.85546875" style="230" customWidth="1"/>
    <col min="12443" max="12443" width="7.140625" style="230" customWidth="1"/>
    <col min="12444" max="12451" width="4.7109375" style="230" customWidth="1"/>
    <col min="12452" max="12452" width="5.5703125" style="230" customWidth="1"/>
    <col min="12453" max="12454" width="4.7109375" style="230" customWidth="1"/>
    <col min="12455" max="12456" width="5.5703125" style="230" customWidth="1"/>
    <col min="12457" max="12457" width="4.7109375" style="230" customWidth="1"/>
    <col min="12458" max="12459" width="5.5703125" style="230" customWidth="1"/>
    <col min="12460" max="12461" width="4.7109375" style="230" customWidth="1"/>
    <col min="12462" max="12462" width="6.28515625" style="230" customWidth="1"/>
    <col min="12463" max="12463" width="6" style="230" customWidth="1"/>
    <col min="12464" max="12464" width="7.7109375" style="230" customWidth="1"/>
    <col min="12465" max="12465" width="6.7109375" style="230" customWidth="1"/>
    <col min="12466" max="12466" width="10.42578125" style="230" customWidth="1"/>
    <col min="12467" max="12467" width="9.5703125" style="230" customWidth="1"/>
    <col min="12468" max="12468" width="9.7109375" style="230" customWidth="1"/>
    <col min="12469" max="12469" width="8.28515625" style="230" customWidth="1"/>
    <col min="12470" max="12470" width="4.5703125" style="230" customWidth="1"/>
    <col min="12471" max="12471" width="7.5703125" style="230" customWidth="1"/>
    <col min="12472" max="12472" width="5.85546875" style="230" customWidth="1"/>
    <col min="12473" max="12473" width="6.140625" style="230" customWidth="1"/>
    <col min="12474" max="12474" width="6" style="230" customWidth="1"/>
    <col min="12475" max="12475" width="6.28515625" style="230" customWidth="1"/>
    <col min="12476" max="12476" width="8.28515625" style="230" customWidth="1"/>
    <col min="12477" max="12477" width="10.42578125" style="230" customWidth="1"/>
    <col min="12478" max="12676" width="8.85546875" style="230"/>
    <col min="12677" max="12677" width="4.140625" style="230" customWidth="1"/>
    <col min="12678" max="12678" width="12.140625" style="230" customWidth="1"/>
    <col min="12679" max="12679" width="26.5703125" style="230" customWidth="1"/>
    <col min="12680" max="12681" width="5" style="230" customWidth="1"/>
    <col min="12682" max="12682" width="4.5703125" style="230" customWidth="1"/>
    <col min="12683" max="12683" width="7.42578125" style="230" customWidth="1"/>
    <col min="12684" max="12684" width="7.28515625" style="230" customWidth="1"/>
    <col min="12685" max="12686" width="4.7109375" style="230" customWidth="1"/>
    <col min="12687" max="12687" width="7.7109375" style="230" customWidth="1"/>
    <col min="12688" max="12689" width="4.7109375" style="230" customWidth="1"/>
    <col min="12690" max="12690" width="5.7109375" style="230" customWidth="1"/>
    <col min="12691" max="12691" width="5.28515625" style="230" customWidth="1"/>
    <col min="12692" max="12697" width="4.7109375" style="230" customWidth="1"/>
    <col min="12698" max="12698" width="5.85546875" style="230" customWidth="1"/>
    <col min="12699" max="12699" width="7.140625" style="230" customWidth="1"/>
    <col min="12700" max="12707" width="4.7109375" style="230" customWidth="1"/>
    <col min="12708" max="12708" width="5.5703125" style="230" customWidth="1"/>
    <col min="12709" max="12710" width="4.7109375" style="230" customWidth="1"/>
    <col min="12711" max="12712" width="5.5703125" style="230" customWidth="1"/>
    <col min="12713" max="12713" width="4.7109375" style="230" customWidth="1"/>
    <col min="12714" max="12715" width="5.5703125" style="230" customWidth="1"/>
    <col min="12716" max="12717" width="4.7109375" style="230" customWidth="1"/>
    <col min="12718" max="12718" width="6.28515625" style="230" customWidth="1"/>
    <col min="12719" max="12719" width="6" style="230" customWidth="1"/>
    <col min="12720" max="12720" width="7.7109375" style="230" customWidth="1"/>
    <col min="12721" max="12721" width="6.7109375" style="230" customWidth="1"/>
    <col min="12722" max="12722" width="10.42578125" style="230" customWidth="1"/>
    <col min="12723" max="12723" width="9.5703125" style="230" customWidth="1"/>
    <col min="12724" max="12724" width="9.7109375" style="230" customWidth="1"/>
    <col min="12725" max="12725" width="8.28515625" style="230" customWidth="1"/>
    <col min="12726" max="12726" width="4.5703125" style="230" customWidth="1"/>
    <col min="12727" max="12727" width="7.5703125" style="230" customWidth="1"/>
    <col min="12728" max="12728" width="5.85546875" style="230" customWidth="1"/>
    <col min="12729" max="12729" width="6.140625" style="230" customWidth="1"/>
    <col min="12730" max="12730" width="6" style="230" customWidth="1"/>
    <col min="12731" max="12731" width="6.28515625" style="230" customWidth="1"/>
    <col min="12732" max="12732" width="8.28515625" style="230" customWidth="1"/>
    <col min="12733" max="12733" width="10.42578125" style="230" customWidth="1"/>
    <col min="12734" max="12932" width="8.85546875" style="230"/>
    <col min="12933" max="12933" width="4.140625" style="230" customWidth="1"/>
    <col min="12934" max="12934" width="12.140625" style="230" customWidth="1"/>
    <col min="12935" max="12935" width="26.5703125" style="230" customWidth="1"/>
    <col min="12936" max="12937" width="5" style="230" customWidth="1"/>
    <col min="12938" max="12938" width="4.5703125" style="230" customWidth="1"/>
    <col min="12939" max="12939" width="7.42578125" style="230" customWidth="1"/>
    <col min="12940" max="12940" width="7.28515625" style="230" customWidth="1"/>
    <col min="12941" max="12942" width="4.7109375" style="230" customWidth="1"/>
    <col min="12943" max="12943" width="7.7109375" style="230" customWidth="1"/>
    <col min="12944" max="12945" width="4.7109375" style="230" customWidth="1"/>
    <col min="12946" max="12946" width="5.7109375" style="230" customWidth="1"/>
    <col min="12947" max="12947" width="5.28515625" style="230" customWidth="1"/>
    <col min="12948" max="12953" width="4.7109375" style="230" customWidth="1"/>
    <col min="12954" max="12954" width="5.85546875" style="230" customWidth="1"/>
    <col min="12955" max="12955" width="7.140625" style="230" customWidth="1"/>
    <col min="12956" max="12963" width="4.7109375" style="230" customWidth="1"/>
    <col min="12964" max="12964" width="5.5703125" style="230" customWidth="1"/>
    <col min="12965" max="12966" width="4.7109375" style="230" customWidth="1"/>
    <col min="12967" max="12968" width="5.5703125" style="230" customWidth="1"/>
    <col min="12969" max="12969" width="4.7109375" style="230" customWidth="1"/>
    <col min="12970" max="12971" width="5.5703125" style="230" customWidth="1"/>
    <col min="12972" max="12973" width="4.7109375" style="230" customWidth="1"/>
    <col min="12974" max="12974" width="6.28515625" style="230" customWidth="1"/>
    <col min="12975" max="12975" width="6" style="230" customWidth="1"/>
    <col min="12976" max="12976" width="7.7109375" style="230" customWidth="1"/>
    <col min="12977" max="12977" width="6.7109375" style="230" customWidth="1"/>
    <col min="12978" max="12978" width="10.42578125" style="230" customWidth="1"/>
    <col min="12979" max="12979" width="9.5703125" style="230" customWidth="1"/>
    <col min="12980" max="12980" width="9.7109375" style="230" customWidth="1"/>
    <col min="12981" max="12981" width="8.28515625" style="230" customWidth="1"/>
    <col min="12982" max="12982" width="4.5703125" style="230" customWidth="1"/>
    <col min="12983" max="12983" width="7.5703125" style="230" customWidth="1"/>
    <col min="12984" max="12984" width="5.85546875" style="230" customWidth="1"/>
    <col min="12985" max="12985" width="6.140625" style="230" customWidth="1"/>
    <col min="12986" max="12986" width="6" style="230" customWidth="1"/>
    <col min="12987" max="12987" width="6.28515625" style="230" customWidth="1"/>
    <col min="12988" max="12988" width="8.28515625" style="230" customWidth="1"/>
    <col min="12989" max="12989" width="10.42578125" style="230" customWidth="1"/>
    <col min="12990" max="13188" width="8.85546875" style="230"/>
    <col min="13189" max="13189" width="4.140625" style="230" customWidth="1"/>
    <col min="13190" max="13190" width="12.140625" style="230" customWidth="1"/>
    <col min="13191" max="13191" width="26.5703125" style="230" customWidth="1"/>
    <col min="13192" max="13193" width="5" style="230" customWidth="1"/>
    <col min="13194" max="13194" width="4.5703125" style="230" customWidth="1"/>
    <col min="13195" max="13195" width="7.42578125" style="230" customWidth="1"/>
    <col min="13196" max="13196" width="7.28515625" style="230" customWidth="1"/>
    <col min="13197" max="13198" width="4.7109375" style="230" customWidth="1"/>
    <col min="13199" max="13199" width="7.7109375" style="230" customWidth="1"/>
    <col min="13200" max="13201" width="4.7109375" style="230" customWidth="1"/>
    <col min="13202" max="13202" width="5.7109375" style="230" customWidth="1"/>
    <col min="13203" max="13203" width="5.28515625" style="230" customWidth="1"/>
    <col min="13204" max="13209" width="4.7109375" style="230" customWidth="1"/>
    <col min="13210" max="13210" width="5.85546875" style="230" customWidth="1"/>
    <col min="13211" max="13211" width="7.140625" style="230" customWidth="1"/>
    <col min="13212" max="13219" width="4.7109375" style="230" customWidth="1"/>
    <col min="13220" max="13220" width="5.5703125" style="230" customWidth="1"/>
    <col min="13221" max="13222" width="4.7109375" style="230" customWidth="1"/>
    <col min="13223" max="13224" width="5.5703125" style="230" customWidth="1"/>
    <col min="13225" max="13225" width="4.7109375" style="230" customWidth="1"/>
    <col min="13226" max="13227" width="5.5703125" style="230" customWidth="1"/>
    <col min="13228" max="13229" width="4.7109375" style="230" customWidth="1"/>
    <col min="13230" max="13230" width="6.28515625" style="230" customWidth="1"/>
    <col min="13231" max="13231" width="6" style="230" customWidth="1"/>
    <col min="13232" max="13232" width="7.7109375" style="230" customWidth="1"/>
    <col min="13233" max="13233" width="6.7109375" style="230" customWidth="1"/>
    <col min="13234" max="13234" width="10.42578125" style="230" customWidth="1"/>
    <col min="13235" max="13235" width="9.5703125" style="230" customWidth="1"/>
    <col min="13236" max="13236" width="9.7109375" style="230" customWidth="1"/>
    <col min="13237" max="13237" width="8.28515625" style="230" customWidth="1"/>
    <col min="13238" max="13238" width="4.5703125" style="230" customWidth="1"/>
    <col min="13239" max="13239" width="7.5703125" style="230" customWidth="1"/>
    <col min="13240" max="13240" width="5.85546875" style="230" customWidth="1"/>
    <col min="13241" max="13241" width="6.140625" style="230" customWidth="1"/>
    <col min="13242" max="13242" width="6" style="230" customWidth="1"/>
    <col min="13243" max="13243" width="6.28515625" style="230" customWidth="1"/>
    <col min="13244" max="13244" width="8.28515625" style="230" customWidth="1"/>
    <col min="13245" max="13245" width="10.42578125" style="230" customWidth="1"/>
    <col min="13246" max="13444" width="8.85546875" style="230"/>
    <col min="13445" max="13445" width="4.140625" style="230" customWidth="1"/>
    <col min="13446" max="13446" width="12.140625" style="230" customWidth="1"/>
    <col min="13447" max="13447" width="26.5703125" style="230" customWidth="1"/>
    <col min="13448" max="13449" width="5" style="230" customWidth="1"/>
    <col min="13450" max="13450" width="4.5703125" style="230" customWidth="1"/>
    <col min="13451" max="13451" width="7.42578125" style="230" customWidth="1"/>
    <col min="13452" max="13452" width="7.28515625" style="230" customWidth="1"/>
    <col min="13453" max="13454" width="4.7109375" style="230" customWidth="1"/>
    <col min="13455" max="13455" width="7.7109375" style="230" customWidth="1"/>
    <col min="13456" max="13457" width="4.7109375" style="230" customWidth="1"/>
    <col min="13458" max="13458" width="5.7109375" style="230" customWidth="1"/>
    <col min="13459" max="13459" width="5.28515625" style="230" customWidth="1"/>
    <col min="13460" max="13465" width="4.7109375" style="230" customWidth="1"/>
    <col min="13466" max="13466" width="5.85546875" style="230" customWidth="1"/>
    <col min="13467" max="13467" width="7.140625" style="230" customWidth="1"/>
    <col min="13468" max="13475" width="4.7109375" style="230" customWidth="1"/>
    <col min="13476" max="13476" width="5.5703125" style="230" customWidth="1"/>
    <col min="13477" max="13478" width="4.7109375" style="230" customWidth="1"/>
    <col min="13479" max="13480" width="5.5703125" style="230" customWidth="1"/>
    <col min="13481" max="13481" width="4.7109375" style="230" customWidth="1"/>
    <col min="13482" max="13483" width="5.5703125" style="230" customWidth="1"/>
    <col min="13484" max="13485" width="4.7109375" style="230" customWidth="1"/>
    <col min="13486" max="13486" width="6.28515625" style="230" customWidth="1"/>
    <col min="13487" max="13487" width="6" style="230" customWidth="1"/>
    <col min="13488" max="13488" width="7.7109375" style="230" customWidth="1"/>
    <col min="13489" max="13489" width="6.7109375" style="230" customWidth="1"/>
    <col min="13490" max="13490" width="10.42578125" style="230" customWidth="1"/>
    <col min="13491" max="13491" width="9.5703125" style="230" customWidth="1"/>
    <col min="13492" max="13492" width="9.7109375" style="230" customWidth="1"/>
    <col min="13493" max="13493" width="8.28515625" style="230" customWidth="1"/>
    <col min="13494" max="13494" width="4.5703125" style="230" customWidth="1"/>
    <col min="13495" max="13495" width="7.5703125" style="230" customWidth="1"/>
    <col min="13496" max="13496" width="5.85546875" style="230" customWidth="1"/>
    <col min="13497" max="13497" width="6.140625" style="230" customWidth="1"/>
    <col min="13498" max="13498" width="6" style="230" customWidth="1"/>
    <col min="13499" max="13499" width="6.28515625" style="230" customWidth="1"/>
    <col min="13500" max="13500" width="8.28515625" style="230" customWidth="1"/>
    <col min="13501" max="13501" width="10.42578125" style="230" customWidth="1"/>
    <col min="13502" max="13700" width="8.85546875" style="230"/>
    <col min="13701" max="13701" width="4.140625" style="230" customWidth="1"/>
    <col min="13702" max="13702" width="12.140625" style="230" customWidth="1"/>
    <col min="13703" max="13703" width="26.5703125" style="230" customWidth="1"/>
    <col min="13704" max="13705" width="5" style="230" customWidth="1"/>
    <col min="13706" max="13706" width="4.5703125" style="230" customWidth="1"/>
    <col min="13707" max="13707" width="7.42578125" style="230" customWidth="1"/>
    <col min="13708" max="13708" width="7.28515625" style="230" customWidth="1"/>
    <col min="13709" max="13710" width="4.7109375" style="230" customWidth="1"/>
    <col min="13711" max="13711" width="7.7109375" style="230" customWidth="1"/>
    <col min="13712" max="13713" width="4.7109375" style="230" customWidth="1"/>
    <col min="13714" max="13714" width="5.7109375" style="230" customWidth="1"/>
    <col min="13715" max="13715" width="5.28515625" style="230" customWidth="1"/>
    <col min="13716" max="13721" width="4.7109375" style="230" customWidth="1"/>
    <col min="13722" max="13722" width="5.85546875" style="230" customWidth="1"/>
    <col min="13723" max="13723" width="7.140625" style="230" customWidth="1"/>
    <col min="13724" max="13731" width="4.7109375" style="230" customWidth="1"/>
    <col min="13732" max="13732" width="5.5703125" style="230" customWidth="1"/>
    <col min="13733" max="13734" width="4.7109375" style="230" customWidth="1"/>
    <col min="13735" max="13736" width="5.5703125" style="230" customWidth="1"/>
    <col min="13737" max="13737" width="4.7109375" style="230" customWidth="1"/>
    <col min="13738" max="13739" width="5.5703125" style="230" customWidth="1"/>
    <col min="13740" max="13741" width="4.7109375" style="230" customWidth="1"/>
    <col min="13742" max="13742" width="6.28515625" style="230" customWidth="1"/>
    <col min="13743" max="13743" width="6" style="230" customWidth="1"/>
    <col min="13744" max="13744" width="7.7109375" style="230" customWidth="1"/>
    <col min="13745" max="13745" width="6.7109375" style="230" customWidth="1"/>
    <col min="13746" max="13746" width="10.42578125" style="230" customWidth="1"/>
    <col min="13747" max="13747" width="9.5703125" style="230" customWidth="1"/>
    <col min="13748" max="13748" width="9.7109375" style="230" customWidth="1"/>
    <col min="13749" max="13749" width="8.28515625" style="230" customWidth="1"/>
    <col min="13750" max="13750" width="4.5703125" style="230" customWidth="1"/>
    <col min="13751" max="13751" width="7.5703125" style="230" customWidth="1"/>
    <col min="13752" max="13752" width="5.85546875" style="230" customWidth="1"/>
    <col min="13753" max="13753" width="6.140625" style="230" customWidth="1"/>
    <col min="13754" max="13754" width="6" style="230" customWidth="1"/>
    <col min="13755" max="13755" width="6.28515625" style="230" customWidth="1"/>
    <col min="13756" max="13756" width="8.28515625" style="230" customWidth="1"/>
    <col min="13757" max="13757" width="10.42578125" style="230" customWidth="1"/>
    <col min="13758" max="13956" width="8.85546875" style="230"/>
    <col min="13957" max="13957" width="4.140625" style="230" customWidth="1"/>
    <col min="13958" max="13958" width="12.140625" style="230" customWidth="1"/>
    <col min="13959" max="13959" width="26.5703125" style="230" customWidth="1"/>
    <col min="13960" max="13961" width="5" style="230" customWidth="1"/>
    <col min="13962" max="13962" width="4.5703125" style="230" customWidth="1"/>
    <col min="13963" max="13963" width="7.42578125" style="230" customWidth="1"/>
    <col min="13964" max="13964" width="7.28515625" style="230" customWidth="1"/>
    <col min="13965" max="13966" width="4.7109375" style="230" customWidth="1"/>
    <col min="13967" max="13967" width="7.7109375" style="230" customWidth="1"/>
    <col min="13968" max="13969" width="4.7109375" style="230" customWidth="1"/>
    <col min="13970" max="13970" width="5.7109375" style="230" customWidth="1"/>
    <col min="13971" max="13971" width="5.28515625" style="230" customWidth="1"/>
    <col min="13972" max="13977" width="4.7109375" style="230" customWidth="1"/>
    <col min="13978" max="13978" width="5.85546875" style="230" customWidth="1"/>
    <col min="13979" max="13979" width="7.140625" style="230" customWidth="1"/>
    <col min="13980" max="13987" width="4.7109375" style="230" customWidth="1"/>
    <col min="13988" max="13988" width="5.5703125" style="230" customWidth="1"/>
    <col min="13989" max="13990" width="4.7109375" style="230" customWidth="1"/>
    <col min="13991" max="13992" width="5.5703125" style="230" customWidth="1"/>
    <col min="13993" max="13993" width="4.7109375" style="230" customWidth="1"/>
    <col min="13994" max="13995" width="5.5703125" style="230" customWidth="1"/>
    <col min="13996" max="13997" width="4.7109375" style="230" customWidth="1"/>
    <col min="13998" max="13998" width="6.28515625" style="230" customWidth="1"/>
    <col min="13999" max="13999" width="6" style="230" customWidth="1"/>
    <col min="14000" max="14000" width="7.7109375" style="230" customWidth="1"/>
    <col min="14001" max="14001" width="6.7109375" style="230" customWidth="1"/>
    <col min="14002" max="14002" width="10.42578125" style="230" customWidth="1"/>
    <col min="14003" max="14003" width="9.5703125" style="230" customWidth="1"/>
    <col min="14004" max="14004" width="9.7109375" style="230" customWidth="1"/>
    <col min="14005" max="14005" width="8.28515625" style="230" customWidth="1"/>
    <col min="14006" max="14006" width="4.5703125" style="230" customWidth="1"/>
    <col min="14007" max="14007" width="7.5703125" style="230" customWidth="1"/>
    <col min="14008" max="14008" width="5.85546875" style="230" customWidth="1"/>
    <col min="14009" max="14009" width="6.140625" style="230" customWidth="1"/>
    <col min="14010" max="14010" width="6" style="230" customWidth="1"/>
    <col min="14011" max="14011" width="6.28515625" style="230" customWidth="1"/>
    <col min="14012" max="14012" width="8.28515625" style="230" customWidth="1"/>
    <col min="14013" max="14013" width="10.42578125" style="230" customWidth="1"/>
    <col min="14014" max="14212" width="8.85546875" style="230"/>
    <col min="14213" max="14213" width="4.140625" style="230" customWidth="1"/>
    <col min="14214" max="14214" width="12.140625" style="230" customWidth="1"/>
    <col min="14215" max="14215" width="26.5703125" style="230" customWidth="1"/>
    <col min="14216" max="14217" width="5" style="230" customWidth="1"/>
    <col min="14218" max="14218" width="4.5703125" style="230" customWidth="1"/>
    <col min="14219" max="14219" width="7.42578125" style="230" customWidth="1"/>
    <col min="14220" max="14220" width="7.28515625" style="230" customWidth="1"/>
    <col min="14221" max="14222" width="4.7109375" style="230" customWidth="1"/>
    <col min="14223" max="14223" width="7.7109375" style="230" customWidth="1"/>
    <col min="14224" max="14225" width="4.7109375" style="230" customWidth="1"/>
    <col min="14226" max="14226" width="5.7109375" style="230" customWidth="1"/>
    <col min="14227" max="14227" width="5.28515625" style="230" customWidth="1"/>
    <col min="14228" max="14233" width="4.7109375" style="230" customWidth="1"/>
    <col min="14234" max="14234" width="5.85546875" style="230" customWidth="1"/>
    <col min="14235" max="14235" width="7.140625" style="230" customWidth="1"/>
    <col min="14236" max="14243" width="4.7109375" style="230" customWidth="1"/>
    <col min="14244" max="14244" width="5.5703125" style="230" customWidth="1"/>
    <col min="14245" max="14246" width="4.7109375" style="230" customWidth="1"/>
    <col min="14247" max="14248" width="5.5703125" style="230" customWidth="1"/>
    <col min="14249" max="14249" width="4.7109375" style="230" customWidth="1"/>
    <col min="14250" max="14251" width="5.5703125" style="230" customWidth="1"/>
    <col min="14252" max="14253" width="4.7109375" style="230" customWidth="1"/>
    <col min="14254" max="14254" width="6.28515625" style="230" customWidth="1"/>
    <col min="14255" max="14255" width="6" style="230" customWidth="1"/>
    <col min="14256" max="14256" width="7.7109375" style="230" customWidth="1"/>
    <col min="14257" max="14257" width="6.7109375" style="230" customWidth="1"/>
    <col min="14258" max="14258" width="10.42578125" style="230" customWidth="1"/>
    <col min="14259" max="14259" width="9.5703125" style="230" customWidth="1"/>
    <col min="14260" max="14260" width="9.7109375" style="230" customWidth="1"/>
    <col min="14261" max="14261" width="8.28515625" style="230" customWidth="1"/>
    <col min="14262" max="14262" width="4.5703125" style="230" customWidth="1"/>
    <col min="14263" max="14263" width="7.5703125" style="230" customWidth="1"/>
    <col min="14264" max="14264" width="5.85546875" style="230" customWidth="1"/>
    <col min="14265" max="14265" width="6.140625" style="230" customWidth="1"/>
    <col min="14266" max="14266" width="6" style="230" customWidth="1"/>
    <col min="14267" max="14267" width="6.28515625" style="230" customWidth="1"/>
    <col min="14268" max="14268" width="8.28515625" style="230" customWidth="1"/>
    <col min="14269" max="14269" width="10.42578125" style="230" customWidth="1"/>
    <col min="14270" max="14468" width="8.85546875" style="230"/>
    <col min="14469" max="14469" width="4.140625" style="230" customWidth="1"/>
    <col min="14470" max="14470" width="12.140625" style="230" customWidth="1"/>
    <col min="14471" max="14471" width="26.5703125" style="230" customWidth="1"/>
    <col min="14472" max="14473" width="5" style="230" customWidth="1"/>
    <col min="14474" max="14474" width="4.5703125" style="230" customWidth="1"/>
    <col min="14475" max="14475" width="7.42578125" style="230" customWidth="1"/>
    <col min="14476" max="14476" width="7.28515625" style="230" customWidth="1"/>
    <col min="14477" max="14478" width="4.7109375" style="230" customWidth="1"/>
    <col min="14479" max="14479" width="7.7109375" style="230" customWidth="1"/>
    <col min="14480" max="14481" width="4.7109375" style="230" customWidth="1"/>
    <col min="14482" max="14482" width="5.7109375" style="230" customWidth="1"/>
    <col min="14483" max="14483" width="5.28515625" style="230" customWidth="1"/>
    <col min="14484" max="14489" width="4.7109375" style="230" customWidth="1"/>
    <col min="14490" max="14490" width="5.85546875" style="230" customWidth="1"/>
    <col min="14491" max="14491" width="7.140625" style="230" customWidth="1"/>
    <col min="14492" max="14499" width="4.7109375" style="230" customWidth="1"/>
    <col min="14500" max="14500" width="5.5703125" style="230" customWidth="1"/>
    <col min="14501" max="14502" width="4.7109375" style="230" customWidth="1"/>
    <col min="14503" max="14504" width="5.5703125" style="230" customWidth="1"/>
    <col min="14505" max="14505" width="4.7109375" style="230" customWidth="1"/>
    <col min="14506" max="14507" width="5.5703125" style="230" customWidth="1"/>
    <col min="14508" max="14509" width="4.7109375" style="230" customWidth="1"/>
    <col min="14510" max="14510" width="6.28515625" style="230" customWidth="1"/>
    <col min="14511" max="14511" width="6" style="230" customWidth="1"/>
    <col min="14512" max="14512" width="7.7109375" style="230" customWidth="1"/>
    <col min="14513" max="14513" width="6.7109375" style="230" customWidth="1"/>
    <col min="14514" max="14514" width="10.42578125" style="230" customWidth="1"/>
    <col min="14515" max="14515" width="9.5703125" style="230" customWidth="1"/>
    <col min="14516" max="14516" width="9.7109375" style="230" customWidth="1"/>
    <col min="14517" max="14517" width="8.28515625" style="230" customWidth="1"/>
    <col min="14518" max="14518" width="4.5703125" style="230" customWidth="1"/>
    <col min="14519" max="14519" width="7.5703125" style="230" customWidth="1"/>
    <col min="14520" max="14520" width="5.85546875" style="230" customWidth="1"/>
    <col min="14521" max="14521" width="6.140625" style="230" customWidth="1"/>
    <col min="14522" max="14522" width="6" style="230" customWidth="1"/>
    <col min="14523" max="14523" width="6.28515625" style="230" customWidth="1"/>
    <col min="14524" max="14524" width="8.28515625" style="230" customWidth="1"/>
    <col min="14525" max="14525" width="10.42578125" style="230" customWidth="1"/>
    <col min="14526" max="14724" width="8.85546875" style="230"/>
    <col min="14725" max="14725" width="4.140625" style="230" customWidth="1"/>
    <col min="14726" max="14726" width="12.140625" style="230" customWidth="1"/>
    <col min="14727" max="14727" width="26.5703125" style="230" customWidth="1"/>
    <col min="14728" max="14729" width="5" style="230" customWidth="1"/>
    <col min="14730" max="14730" width="4.5703125" style="230" customWidth="1"/>
    <col min="14731" max="14731" width="7.42578125" style="230" customWidth="1"/>
    <col min="14732" max="14732" width="7.28515625" style="230" customWidth="1"/>
    <col min="14733" max="14734" width="4.7109375" style="230" customWidth="1"/>
    <col min="14735" max="14735" width="7.7109375" style="230" customWidth="1"/>
    <col min="14736" max="14737" width="4.7109375" style="230" customWidth="1"/>
    <col min="14738" max="14738" width="5.7109375" style="230" customWidth="1"/>
    <col min="14739" max="14739" width="5.28515625" style="230" customWidth="1"/>
    <col min="14740" max="14745" width="4.7109375" style="230" customWidth="1"/>
    <col min="14746" max="14746" width="5.85546875" style="230" customWidth="1"/>
    <col min="14747" max="14747" width="7.140625" style="230" customWidth="1"/>
    <col min="14748" max="14755" width="4.7109375" style="230" customWidth="1"/>
    <col min="14756" max="14756" width="5.5703125" style="230" customWidth="1"/>
    <col min="14757" max="14758" width="4.7109375" style="230" customWidth="1"/>
    <col min="14759" max="14760" width="5.5703125" style="230" customWidth="1"/>
    <col min="14761" max="14761" width="4.7109375" style="230" customWidth="1"/>
    <col min="14762" max="14763" width="5.5703125" style="230" customWidth="1"/>
    <col min="14764" max="14765" width="4.7109375" style="230" customWidth="1"/>
    <col min="14766" max="14766" width="6.28515625" style="230" customWidth="1"/>
    <col min="14767" max="14767" width="6" style="230" customWidth="1"/>
    <col min="14768" max="14768" width="7.7109375" style="230" customWidth="1"/>
    <col min="14769" max="14769" width="6.7109375" style="230" customWidth="1"/>
    <col min="14770" max="14770" width="10.42578125" style="230" customWidth="1"/>
    <col min="14771" max="14771" width="9.5703125" style="230" customWidth="1"/>
    <col min="14772" max="14772" width="9.7109375" style="230" customWidth="1"/>
    <col min="14773" max="14773" width="8.28515625" style="230" customWidth="1"/>
    <col min="14774" max="14774" width="4.5703125" style="230" customWidth="1"/>
    <col min="14775" max="14775" width="7.5703125" style="230" customWidth="1"/>
    <col min="14776" max="14776" width="5.85546875" style="230" customWidth="1"/>
    <col min="14777" max="14777" width="6.140625" style="230" customWidth="1"/>
    <col min="14778" max="14778" width="6" style="230" customWidth="1"/>
    <col min="14779" max="14779" width="6.28515625" style="230" customWidth="1"/>
    <col min="14780" max="14780" width="8.28515625" style="230" customWidth="1"/>
    <col min="14781" max="14781" width="10.42578125" style="230" customWidth="1"/>
    <col min="14782" max="14980" width="8.85546875" style="230"/>
    <col min="14981" max="14981" width="4.140625" style="230" customWidth="1"/>
    <col min="14982" max="14982" width="12.140625" style="230" customWidth="1"/>
    <col min="14983" max="14983" width="26.5703125" style="230" customWidth="1"/>
    <col min="14984" max="14985" width="5" style="230" customWidth="1"/>
    <col min="14986" max="14986" width="4.5703125" style="230" customWidth="1"/>
    <col min="14987" max="14987" width="7.42578125" style="230" customWidth="1"/>
    <col min="14988" max="14988" width="7.28515625" style="230" customWidth="1"/>
    <col min="14989" max="14990" width="4.7109375" style="230" customWidth="1"/>
    <col min="14991" max="14991" width="7.7109375" style="230" customWidth="1"/>
    <col min="14992" max="14993" width="4.7109375" style="230" customWidth="1"/>
    <col min="14994" max="14994" width="5.7109375" style="230" customWidth="1"/>
    <col min="14995" max="14995" width="5.28515625" style="230" customWidth="1"/>
    <col min="14996" max="15001" width="4.7109375" style="230" customWidth="1"/>
    <col min="15002" max="15002" width="5.85546875" style="230" customWidth="1"/>
    <col min="15003" max="15003" width="7.140625" style="230" customWidth="1"/>
    <col min="15004" max="15011" width="4.7109375" style="230" customWidth="1"/>
    <col min="15012" max="15012" width="5.5703125" style="230" customWidth="1"/>
    <col min="15013" max="15014" width="4.7109375" style="230" customWidth="1"/>
    <col min="15015" max="15016" width="5.5703125" style="230" customWidth="1"/>
    <col min="15017" max="15017" width="4.7109375" style="230" customWidth="1"/>
    <col min="15018" max="15019" width="5.5703125" style="230" customWidth="1"/>
    <col min="15020" max="15021" width="4.7109375" style="230" customWidth="1"/>
    <col min="15022" max="15022" width="6.28515625" style="230" customWidth="1"/>
    <col min="15023" max="15023" width="6" style="230" customWidth="1"/>
    <col min="15024" max="15024" width="7.7109375" style="230" customWidth="1"/>
    <col min="15025" max="15025" width="6.7109375" style="230" customWidth="1"/>
    <col min="15026" max="15026" width="10.42578125" style="230" customWidth="1"/>
    <col min="15027" max="15027" width="9.5703125" style="230" customWidth="1"/>
    <col min="15028" max="15028" width="9.7109375" style="230" customWidth="1"/>
    <col min="15029" max="15029" width="8.28515625" style="230" customWidth="1"/>
    <col min="15030" max="15030" width="4.5703125" style="230" customWidth="1"/>
    <col min="15031" max="15031" width="7.5703125" style="230" customWidth="1"/>
    <col min="15032" max="15032" width="5.85546875" style="230" customWidth="1"/>
    <col min="15033" max="15033" width="6.140625" style="230" customWidth="1"/>
    <col min="15034" max="15034" width="6" style="230" customWidth="1"/>
    <col min="15035" max="15035" width="6.28515625" style="230" customWidth="1"/>
    <col min="15036" max="15036" width="8.28515625" style="230" customWidth="1"/>
    <col min="15037" max="15037" width="10.42578125" style="230" customWidth="1"/>
    <col min="15038" max="15236" width="8.85546875" style="230"/>
    <col min="15237" max="15237" width="4.140625" style="230" customWidth="1"/>
    <col min="15238" max="15238" width="12.140625" style="230" customWidth="1"/>
    <col min="15239" max="15239" width="26.5703125" style="230" customWidth="1"/>
    <col min="15240" max="15241" width="5" style="230" customWidth="1"/>
    <col min="15242" max="15242" width="4.5703125" style="230" customWidth="1"/>
    <col min="15243" max="15243" width="7.42578125" style="230" customWidth="1"/>
    <col min="15244" max="15244" width="7.28515625" style="230" customWidth="1"/>
    <col min="15245" max="15246" width="4.7109375" style="230" customWidth="1"/>
    <col min="15247" max="15247" width="7.7109375" style="230" customWidth="1"/>
    <col min="15248" max="15249" width="4.7109375" style="230" customWidth="1"/>
    <col min="15250" max="15250" width="5.7109375" style="230" customWidth="1"/>
    <col min="15251" max="15251" width="5.28515625" style="230" customWidth="1"/>
    <col min="15252" max="15257" width="4.7109375" style="230" customWidth="1"/>
    <col min="15258" max="15258" width="5.85546875" style="230" customWidth="1"/>
    <col min="15259" max="15259" width="7.140625" style="230" customWidth="1"/>
    <col min="15260" max="15267" width="4.7109375" style="230" customWidth="1"/>
    <col min="15268" max="15268" width="5.5703125" style="230" customWidth="1"/>
    <col min="15269" max="15270" width="4.7109375" style="230" customWidth="1"/>
    <col min="15271" max="15272" width="5.5703125" style="230" customWidth="1"/>
    <col min="15273" max="15273" width="4.7109375" style="230" customWidth="1"/>
    <col min="15274" max="15275" width="5.5703125" style="230" customWidth="1"/>
    <col min="15276" max="15277" width="4.7109375" style="230" customWidth="1"/>
    <col min="15278" max="15278" width="6.28515625" style="230" customWidth="1"/>
    <col min="15279" max="15279" width="6" style="230" customWidth="1"/>
    <col min="15280" max="15280" width="7.7109375" style="230" customWidth="1"/>
    <col min="15281" max="15281" width="6.7109375" style="230" customWidth="1"/>
    <col min="15282" max="15282" width="10.42578125" style="230" customWidth="1"/>
    <col min="15283" max="15283" width="9.5703125" style="230" customWidth="1"/>
    <col min="15284" max="15284" width="9.7109375" style="230" customWidth="1"/>
    <col min="15285" max="15285" width="8.28515625" style="230" customWidth="1"/>
    <col min="15286" max="15286" width="4.5703125" style="230" customWidth="1"/>
    <col min="15287" max="15287" width="7.5703125" style="230" customWidth="1"/>
    <col min="15288" max="15288" width="5.85546875" style="230" customWidth="1"/>
    <col min="15289" max="15289" width="6.140625" style="230" customWidth="1"/>
    <col min="15290" max="15290" width="6" style="230" customWidth="1"/>
    <col min="15291" max="15291" width="6.28515625" style="230" customWidth="1"/>
    <col min="15292" max="15292" width="8.28515625" style="230" customWidth="1"/>
    <col min="15293" max="15293" width="10.42578125" style="230" customWidth="1"/>
    <col min="15294" max="15492" width="8.85546875" style="230"/>
    <col min="15493" max="15493" width="4.140625" style="230" customWidth="1"/>
    <col min="15494" max="15494" width="12.140625" style="230" customWidth="1"/>
    <col min="15495" max="15495" width="26.5703125" style="230" customWidth="1"/>
    <col min="15496" max="15497" width="5" style="230" customWidth="1"/>
    <col min="15498" max="15498" width="4.5703125" style="230" customWidth="1"/>
    <col min="15499" max="15499" width="7.42578125" style="230" customWidth="1"/>
    <col min="15500" max="15500" width="7.28515625" style="230" customWidth="1"/>
    <col min="15501" max="15502" width="4.7109375" style="230" customWidth="1"/>
    <col min="15503" max="15503" width="7.7109375" style="230" customWidth="1"/>
    <col min="15504" max="15505" width="4.7109375" style="230" customWidth="1"/>
    <col min="15506" max="15506" width="5.7109375" style="230" customWidth="1"/>
    <col min="15507" max="15507" width="5.28515625" style="230" customWidth="1"/>
    <col min="15508" max="15513" width="4.7109375" style="230" customWidth="1"/>
    <col min="15514" max="15514" width="5.85546875" style="230" customWidth="1"/>
    <col min="15515" max="15515" width="7.140625" style="230" customWidth="1"/>
    <col min="15516" max="15523" width="4.7109375" style="230" customWidth="1"/>
    <col min="15524" max="15524" width="5.5703125" style="230" customWidth="1"/>
    <col min="15525" max="15526" width="4.7109375" style="230" customWidth="1"/>
    <col min="15527" max="15528" width="5.5703125" style="230" customWidth="1"/>
    <col min="15529" max="15529" width="4.7109375" style="230" customWidth="1"/>
    <col min="15530" max="15531" width="5.5703125" style="230" customWidth="1"/>
    <col min="15532" max="15533" width="4.7109375" style="230" customWidth="1"/>
    <col min="15534" max="15534" width="6.28515625" style="230" customWidth="1"/>
    <col min="15535" max="15535" width="6" style="230" customWidth="1"/>
    <col min="15536" max="15536" width="7.7109375" style="230" customWidth="1"/>
    <col min="15537" max="15537" width="6.7109375" style="230" customWidth="1"/>
    <col min="15538" max="15538" width="10.42578125" style="230" customWidth="1"/>
    <col min="15539" max="15539" width="9.5703125" style="230" customWidth="1"/>
    <col min="15540" max="15540" width="9.7109375" style="230" customWidth="1"/>
    <col min="15541" max="15541" width="8.28515625" style="230" customWidth="1"/>
    <col min="15542" max="15542" width="4.5703125" style="230" customWidth="1"/>
    <col min="15543" max="15543" width="7.5703125" style="230" customWidth="1"/>
    <col min="15544" max="15544" width="5.85546875" style="230" customWidth="1"/>
    <col min="15545" max="15545" width="6.140625" style="230" customWidth="1"/>
    <col min="15546" max="15546" width="6" style="230" customWidth="1"/>
    <col min="15547" max="15547" width="6.28515625" style="230" customWidth="1"/>
    <col min="15548" max="15548" width="8.28515625" style="230" customWidth="1"/>
    <col min="15549" max="15549" width="10.42578125" style="230" customWidth="1"/>
    <col min="15550" max="15748" width="8.85546875" style="230"/>
    <col min="15749" max="15749" width="4.140625" style="230" customWidth="1"/>
    <col min="15750" max="15750" width="12.140625" style="230" customWidth="1"/>
    <col min="15751" max="15751" width="26.5703125" style="230" customWidth="1"/>
    <col min="15752" max="15753" width="5" style="230" customWidth="1"/>
    <col min="15754" max="15754" width="4.5703125" style="230" customWidth="1"/>
    <col min="15755" max="15755" width="7.42578125" style="230" customWidth="1"/>
    <col min="15756" max="15756" width="7.28515625" style="230" customWidth="1"/>
    <col min="15757" max="15758" width="4.7109375" style="230" customWidth="1"/>
    <col min="15759" max="15759" width="7.7109375" style="230" customWidth="1"/>
    <col min="15760" max="15761" width="4.7109375" style="230" customWidth="1"/>
    <col min="15762" max="15762" width="5.7109375" style="230" customWidth="1"/>
    <col min="15763" max="15763" width="5.28515625" style="230" customWidth="1"/>
    <col min="15764" max="15769" width="4.7109375" style="230" customWidth="1"/>
    <col min="15770" max="15770" width="5.85546875" style="230" customWidth="1"/>
    <col min="15771" max="15771" width="7.140625" style="230" customWidth="1"/>
    <col min="15772" max="15779" width="4.7109375" style="230" customWidth="1"/>
    <col min="15780" max="15780" width="5.5703125" style="230" customWidth="1"/>
    <col min="15781" max="15782" width="4.7109375" style="230" customWidth="1"/>
    <col min="15783" max="15784" width="5.5703125" style="230" customWidth="1"/>
    <col min="15785" max="15785" width="4.7109375" style="230" customWidth="1"/>
    <col min="15786" max="15787" width="5.5703125" style="230" customWidth="1"/>
    <col min="15788" max="15789" width="4.7109375" style="230" customWidth="1"/>
    <col min="15790" max="15790" width="6.28515625" style="230" customWidth="1"/>
    <col min="15791" max="15791" width="6" style="230" customWidth="1"/>
    <col min="15792" max="15792" width="7.7109375" style="230" customWidth="1"/>
    <col min="15793" max="15793" width="6.7109375" style="230" customWidth="1"/>
    <col min="15794" max="15794" width="10.42578125" style="230" customWidth="1"/>
    <col min="15795" max="15795" width="9.5703125" style="230" customWidth="1"/>
    <col min="15796" max="15796" width="9.7109375" style="230" customWidth="1"/>
    <col min="15797" max="15797" width="8.28515625" style="230" customWidth="1"/>
    <col min="15798" max="15798" width="4.5703125" style="230" customWidth="1"/>
    <col min="15799" max="15799" width="7.5703125" style="230" customWidth="1"/>
    <col min="15800" max="15800" width="5.85546875" style="230" customWidth="1"/>
    <col min="15801" max="15801" width="6.140625" style="230" customWidth="1"/>
    <col min="15802" max="15802" width="6" style="230" customWidth="1"/>
    <col min="15803" max="15803" width="6.28515625" style="230" customWidth="1"/>
    <col min="15804" max="15804" width="8.28515625" style="230" customWidth="1"/>
    <col min="15805" max="15805" width="10.42578125" style="230" customWidth="1"/>
    <col min="15806" max="16004" width="8.85546875" style="230"/>
    <col min="16005" max="16005" width="4.140625" style="230" customWidth="1"/>
    <col min="16006" max="16006" width="12.140625" style="230" customWidth="1"/>
    <col min="16007" max="16007" width="26.5703125" style="230" customWidth="1"/>
    <col min="16008" max="16009" width="5" style="230" customWidth="1"/>
    <col min="16010" max="16010" width="4.5703125" style="230" customWidth="1"/>
    <col min="16011" max="16011" width="7.42578125" style="230" customWidth="1"/>
    <col min="16012" max="16012" width="7.28515625" style="230" customWidth="1"/>
    <col min="16013" max="16014" width="4.7109375" style="230" customWidth="1"/>
    <col min="16015" max="16015" width="7.7109375" style="230" customWidth="1"/>
    <col min="16016" max="16017" width="4.7109375" style="230" customWidth="1"/>
    <col min="16018" max="16018" width="5.7109375" style="230" customWidth="1"/>
    <col min="16019" max="16019" width="5.28515625" style="230" customWidth="1"/>
    <col min="16020" max="16025" width="4.7109375" style="230" customWidth="1"/>
    <col min="16026" max="16026" width="5.85546875" style="230" customWidth="1"/>
    <col min="16027" max="16027" width="7.140625" style="230" customWidth="1"/>
    <col min="16028" max="16035" width="4.7109375" style="230" customWidth="1"/>
    <col min="16036" max="16036" width="5.5703125" style="230" customWidth="1"/>
    <col min="16037" max="16038" width="4.7109375" style="230" customWidth="1"/>
    <col min="16039" max="16040" width="5.5703125" style="230" customWidth="1"/>
    <col min="16041" max="16041" width="4.7109375" style="230" customWidth="1"/>
    <col min="16042" max="16043" width="5.5703125" style="230" customWidth="1"/>
    <col min="16044" max="16045" width="4.7109375" style="230" customWidth="1"/>
    <col min="16046" max="16046" width="6.28515625" style="230" customWidth="1"/>
    <col min="16047" max="16047" width="6" style="230" customWidth="1"/>
    <col min="16048" max="16048" width="7.7109375" style="230" customWidth="1"/>
    <col min="16049" max="16049" width="6.7109375" style="230" customWidth="1"/>
    <col min="16050" max="16050" width="10.42578125" style="230" customWidth="1"/>
    <col min="16051" max="16051" width="9.5703125" style="230" customWidth="1"/>
    <col min="16052" max="16052" width="9.7109375" style="230" customWidth="1"/>
    <col min="16053" max="16053" width="8.28515625" style="230" customWidth="1"/>
    <col min="16054" max="16054" width="4.5703125" style="230" customWidth="1"/>
    <col min="16055" max="16055" width="7.5703125" style="230" customWidth="1"/>
    <col min="16056" max="16056" width="5.85546875" style="230" customWidth="1"/>
    <col min="16057" max="16057" width="6.140625" style="230" customWidth="1"/>
    <col min="16058" max="16058" width="6" style="230" customWidth="1"/>
    <col min="16059" max="16059" width="6.28515625" style="230" customWidth="1"/>
    <col min="16060" max="16060" width="8.28515625" style="230" customWidth="1"/>
    <col min="16061" max="16061" width="10.42578125" style="230" customWidth="1"/>
    <col min="16062" max="16384" width="8.85546875" style="230"/>
  </cols>
  <sheetData>
    <row r="1" spans="1:57" ht="68.25" customHeight="1">
      <c r="A1" s="1316" t="s">
        <v>2</v>
      </c>
      <c r="B1" s="1317" t="s">
        <v>260</v>
      </c>
      <c r="C1" s="1318" t="s">
        <v>261</v>
      </c>
      <c r="D1" s="1319" t="s">
        <v>4</v>
      </c>
      <c r="E1" s="1320" t="s">
        <v>5</v>
      </c>
      <c r="F1" s="1320" t="s">
        <v>262</v>
      </c>
      <c r="G1" s="1320" t="s">
        <v>7</v>
      </c>
      <c r="H1" s="1314" t="s">
        <v>290</v>
      </c>
      <c r="I1" s="1314"/>
      <c r="J1" s="1314"/>
      <c r="K1" s="1314"/>
      <c r="L1" s="1314" t="s">
        <v>291</v>
      </c>
      <c r="M1" s="1314"/>
      <c r="N1" s="1314"/>
      <c r="O1" s="1314"/>
      <c r="P1" s="1314" t="s">
        <v>292</v>
      </c>
      <c r="Q1" s="1314"/>
      <c r="R1" s="1314"/>
      <c r="S1" s="1314"/>
      <c r="T1" s="1314" t="s">
        <v>293</v>
      </c>
      <c r="U1" s="1314"/>
      <c r="V1" s="1314"/>
      <c r="W1" s="1314"/>
      <c r="X1" s="1311" t="s">
        <v>294</v>
      </c>
      <c r="Y1" s="1312"/>
      <c r="Z1" s="1312"/>
      <c r="AA1" s="1313"/>
      <c r="AB1" s="1311" t="s">
        <v>295</v>
      </c>
      <c r="AC1" s="1312"/>
      <c r="AD1" s="1312"/>
      <c r="AE1" s="1313"/>
      <c r="AF1" s="1311" t="s">
        <v>296</v>
      </c>
      <c r="AG1" s="1312"/>
      <c r="AH1" s="1312"/>
      <c r="AI1" s="1313"/>
      <c r="AJ1" s="1311" t="s">
        <v>297</v>
      </c>
      <c r="AK1" s="1312"/>
      <c r="AL1" s="1312"/>
      <c r="AM1" s="1313"/>
      <c r="AN1" s="1311" t="s">
        <v>298</v>
      </c>
      <c r="AO1" s="1312"/>
      <c r="AP1" s="1312"/>
      <c r="AQ1" s="1313"/>
      <c r="AR1" s="1314" t="s">
        <v>267</v>
      </c>
      <c r="AS1" s="1314"/>
      <c r="AT1" s="1314"/>
      <c r="AU1" s="1314"/>
      <c r="AV1" s="1314"/>
      <c r="AW1" s="1314"/>
      <c r="AX1" s="1323" t="s">
        <v>268</v>
      </c>
      <c r="AY1" s="1323" t="s">
        <v>269</v>
      </c>
      <c r="AZ1" s="1322" t="s">
        <v>270</v>
      </c>
      <c r="BA1" s="1322"/>
      <c r="BB1" s="1322" t="s">
        <v>271</v>
      </c>
      <c r="BC1" s="1322"/>
      <c r="BD1" s="1321" t="s">
        <v>272</v>
      </c>
      <c r="BE1" s="1321" t="s">
        <v>19</v>
      </c>
    </row>
    <row r="2" spans="1:57" ht="21" customHeight="1">
      <c r="A2" s="1316"/>
      <c r="B2" s="1316"/>
      <c r="C2" s="1318"/>
      <c r="D2" s="1319"/>
      <c r="E2" s="1320"/>
      <c r="F2" s="1320"/>
      <c r="G2" s="1320"/>
      <c r="H2" s="1315" t="s">
        <v>273</v>
      </c>
      <c r="I2" s="1315"/>
      <c r="J2" s="1315"/>
      <c r="K2" s="1315"/>
      <c r="L2" s="1315" t="s">
        <v>273</v>
      </c>
      <c r="M2" s="1315"/>
      <c r="N2" s="1315"/>
      <c r="O2" s="1315"/>
      <c r="P2" s="1315" t="s">
        <v>273</v>
      </c>
      <c r="Q2" s="1315"/>
      <c r="R2" s="1315"/>
      <c r="S2" s="1315"/>
      <c r="T2" s="1315" t="s">
        <v>273</v>
      </c>
      <c r="U2" s="1315"/>
      <c r="V2" s="1315"/>
      <c r="W2" s="1315"/>
      <c r="X2" s="1315" t="s">
        <v>273</v>
      </c>
      <c r="Y2" s="1315"/>
      <c r="Z2" s="1315"/>
      <c r="AA2" s="1315"/>
      <c r="AB2" s="1315" t="s">
        <v>273</v>
      </c>
      <c r="AC2" s="1315"/>
      <c r="AD2" s="1315"/>
      <c r="AE2" s="1315"/>
      <c r="AF2" s="1315" t="s">
        <v>273</v>
      </c>
      <c r="AG2" s="1315"/>
      <c r="AH2" s="1315"/>
      <c r="AI2" s="1315"/>
      <c r="AJ2" s="1315" t="s">
        <v>273</v>
      </c>
      <c r="AK2" s="1315"/>
      <c r="AL2" s="1315"/>
      <c r="AM2" s="1315"/>
      <c r="AN2" s="1315" t="s">
        <v>273</v>
      </c>
      <c r="AO2" s="1315"/>
      <c r="AP2" s="1315"/>
      <c r="AQ2" s="1315"/>
      <c r="AR2" s="1315" t="s">
        <v>273</v>
      </c>
      <c r="AS2" s="1315"/>
      <c r="AT2" s="1315"/>
      <c r="AU2" s="1315"/>
      <c r="AV2" s="1315"/>
      <c r="AW2" s="1315"/>
      <c r="AX2" s="1323"/>
      <c r="AY2" s="1323"/>
      <c r="AZ2" s="1322"/>
      <c r="BA2" s="1322"/>
      <c r="BB2" s="1322"/>
      <c r="BC2" s="1322"/>
      <c r="BD2" s="1321"/>
      <c r="BE2" s="1321"/>
    </row>
    <row r="3" spans="1:57" ht="69" customHeight="1">
      <c r="A3" s="1316"/>
      <c r="B3" s="1316"/>
      <c r="C3" s="1318"/>
      <c r="D3" s="1319"/>
      <c r="E3" s="1320"/>
      <c r="F3" s="1320"/>
      <c r="G3" s="1320"/>
      <c r="H3" s="234" t="s">
        <v>274</v>
      </c>
      <c r="I3" s="234" t="s">
        <v>275</v>
      </c>
      <c r="J3" s="234" t="s">
        <v>276</v>
      </c>
      <c r="K3" s="234" t="s">
        <v>267</v>
      </c>
      <c r="L3" s="234" t="s">
        <v>274</v>
      </c>
      <c r="M3" s="234" t="s">
        <v>275</v>
      </c>
      <c r="N3" s="234" t="s">
        <v>276</v>
      </c>
      <c r="O3" s="234" t="s">
        <v>267</v>
      </c>
      <c r="P3" s="234" t="s">
        <v>274</v>
      </c>
      <c r="Q3" s="234" t="s">
        <v>275</v>
      </c>
      <c r="R3" s="234" t="s">
        <v>276</v>
      </c>
      <c r="S3" s="234" t="s">
        <v>267</v>
      </c>
      <c r="T3" s="234" t="s">
        <v>274</v>
      </c>
      <c r="U3" s="234" t="s">
        <v>275</v>
      </c>
      <c r="V3" s="234" t="s">
        <v>276</v>
      </c>
      <c r="W3" s="234" t="s">
        <v>267</v>
      </c>
      <c r="X3" s="234" t="s">
        <v>274</v>
      </c>
      <c r="Y3" s="234" t="s">
        <v>275</v>
      </c>
      <c r="Z3" s="234" t="s">
        <v>276</v>
      </c>
      <c r="AA3" s="234" t="s">
        <v>267</v>
      </c>
      <c r="AB3" s="234" t="s">
        <v>274</v>
      </c>
      <c r="AC3" s="234" t="s">
        <v>275</v>
      </c>
      <c r="AD3" s="234" t="s">
        <v>276</v>
      </c>
      <c r="AE3" s="234" t="s">
        <v>267</v>
      </c>
      <c r="AF3" s="234" t="s">
        <v>274</v>
      </c>
      <c r="AG3" s="234" t="s">
        <v>275</v>
      </c>
      <c r="AH3" s="234" t="s">
        <v>276</v>
      </c>
      <c r="AI3" s="234" t="s">
        <v>267</v>
      </c>
      <c r="AJ3" s="234" t="s">
        <v>274</v>
      </c>
      <c r="AK3" s="234" t="s">
        <v>275</v>
      </c>
      <c r="AL3" s="234" t="s">
        <v>276</v>
      </c>
      <c r="AM3" s="234" t="s">
        <v>267</v>
      </c>
      <c r="AN3" s="234" t="s">
        <v>274</v>
      </c>
      <c r="AO3" s="234" t="s">
        <v>275</v>
      </c>
      <c r="AP3" s="234" t="s">
        <v>276</v>
      </c>
      <c r="AQ3" s="234" t="s">
        <v>267</v>
      </c>
      <c r="AR3" s="234" t="s">
        <v>274</v>
      </c>
      <c r="AS3" s="234" t="s">
        <v>275</v>
      </c>
      <c r="AT3" s="234" t="s">
        <v>276</v>
      </c>
      <c r="AU3" s="234" t="s">
        <v>267</v>
      </c>
      <c r="AV3" s="234" t="s">
        <v>277</v>
      </c>
      <c r="AW3" s="234" t="s">
        <v>278</v>
      </c>
      <c r="AX3" s="1323"/>
      <c r="AY3" s="1323"/>
      <c r="AZ3" s="330" t="s">
        <v>279</v>
      </c>
      <c r="BA3" s="330" t="s">
        <v>280</v>
      </c>
      <c r="BB3" s="330" t="s">
        <v>281</v>
      </c>
      <c r="BC3" s="330" t="s">
        <v>29</v>
      </c>
      <c r="BD3" s="1321"/>
      <c r="BE3" s="1321"/>
    </row>
    <row r="4" spans="1:57" ht="24" customHeight="1">
      <c r="A4" s="231"/>
      <c r="B4" s="231"/>
      <c r="C4" s="21" t="s">
        <v>114</v>
      </c>
      <c r="D4" s="232"/>
      <c r="E4" s="233"/>
      <c r="F4" s="233"/>
      <c r="G4" s="233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328"/>
      <c r="AY4" s="328"/>
      <c r="AZ4" s="330"/>
      <c r="BA4" s="330"/>
      <c r="BB4" s="330"/>
      <c r="BC4" s="330"/>
      <c r="BD4" s="329"/>
      <c r="BE4" s="1211"/>
    </row>
    <row r="5" spans="1:57" s="221" customFormat="1" ht="26.25" customHeight="1">
      <c r="A5" s="235"/>
      <c r="B5" s="235"/>
      <c r="C5" s="236" t="s">
        <v>36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</row>
    <row r="6" spans="1:57" s="836" customFormat="1" ht="26.25" customHeight="1">
      <c r="A6" s="840"/>
      <c r="B6" s="840"/>
      <c r="C6" s="841" t="s">
        <v>282</v>
      </c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0"/>
      <c r="AG6" s="840"/>
      <c r="AH6" s="840"/>
      <c r="AI6" s="840"/>
      <c r="AJ6" s="840"/>
      <c r="AK6" s="840"/>
      <c r="AL6" s="840"/>
      <c r="AM6" s="840"/>
      <c r="AN6" s="840"/>
      <c r="AO6" s="840"/>
      <c r="AP6" s="840"/>
      <c r="AQ6" s="840"/>
      <c r="AR6" s="840"/>
      <c r="AS6" s="840"/>
      <c r="AT6" s="840"/>
      <c r="AU6" s="840"/>
      <c r="AV6" s="840"/>
      <c r="AW6" s="840"/>
      <c r="AX6" s="840"/>
      <c r="AY6" s="840"/>
      <c r="AZ6" s="840"/>
      <c r="BA6" s="840"/>
      <c r="BB6" s="840"/>
      <c r="BC6" s="840"/>
      <c r="BD6" s="840"/>
      <c r="BE6" s="840"/>
    </row>
    <row r="7" spans="1:57" s="221" customFormat="1" ht="30" customHeight="1">
      <c r="A7" s="239"/>
      <c r="B7" s="240"/>
      <c r="C7" s="241" t="s">
        <v>299</v>
      </c>
      <c r="D7" s="242"/>
      <c r="E7" s="240"/>
      <c r="F7" s="240"/>
      <c r="G7" s="240"/>
      <c r="H7" s="243"/>
      <c r="I7" s="298"/>
      <c r="J7" s="273"/>
      <c r="K7" s="298"/>
      <c r="L7" s="298"/>
      <c r="M7" s="298"/>
      <c r="N7" s="298"/>
      <c r="O7" s="298"/>
      <c r="P7" s="240"/>
      <c r="Q7" s="240"/>
      <c r="R7" s="304"/>
      <c r="S7" s="304"/>
      <c r="T7" s="305"/>
      <c r="U7" s="306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258"/>
      <c r="AS7" s="258"/>
      <c r="AT7" s="258"/>
      <c r="AU7" s="258"/>
      <c r="AV7" s="240"/>
      <c r="AW7" s="240"/>
      <c r="AX7" s="240"/>
      <c r="AY7" s="331"/>
      <c r="AZ7" s="240"/>
      <c r="BA7" s="306"/>
      <c r="BB7" s="332"/>
      <c r="BC7" s="332"/>
      <c r="BD7" s="333"/>
      <c r="BE7" s="240"/>
    </row>
    <row r="8" spans="1:57" s="221" customFormat="1" ht="30" customHeight="1">
      <c r="A8" s="239" t="s">
        <v>119</v>
      </c>
      <c r="B8" s="294">
        <v>51.1357</v>
      </c>
      <c r="C8" s="295" t="s">
        <v>300</v>
      </c>
      <c r="D8" s="245" t="s">
        <v>41</v>
      </c>
      <c r="E8" s="246">
        <v>4</v>
      </c>
      <c r="F8" s="245">
        <v>83</v>
      </c>
      <c r="G8" s="245">
        <v>10</v>
      </c>
      <c r="H8" s="243"/>
      <c r="I8" s="298"/>
      <c r="J8" s="273"/>
      <c r="K8" s="298"/>
      <c r="L8" s="298"/>
      <c r="M8" s="298"/>
      <c r="N8" s="240">
        <v>3</v>
      </c>
      <c r="O8" s="240">
        <v>3</v>
      </c>
      <c r="P8" s="240"/>
      <c r="Q8" s="240"/>
      <c r="R8" s="317"/>
      <c r="S8" s="317"/>
      <c r="T8" s="305"/>
      <c r="U8" s="306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258"/>
      <c r="AS8" s="258"/>
      <c r="AT8" s="258">
        <f t="shared" ref="AT8:AU10" si="0">J8+N8+R8+V8+AD8+AP8</f>
        <v>3</v>
      </c>
      <c r="AU8" s="258">
        <f t="shared" si="0"/>
        <v>3</v>
      </c>
      <c r="AV8" s="323">
        <f t="shared" ref="AV8:AV18" si="1">AU8/BC8*BB8/1000</f>
        <v>2.2499999999999997E-4</v>
      </c>
      <c r="AW8" s="323">
        <f t="shared" ref="AW8:AW18" si="2">AU8*BD8/1000</f>
        <v>2.1000000000000001E-4</v>
      </c>
      <c r="AX8" s="240"/>
      <c r="AY8" s="240"/>
      <c r="AZ8" s="240"/>
      <c r="BA8" s="299">
        <v>3</v>
      </c>
      <c r="BB8" s="299">
        <v>1.5</v>
      </c>
      <c r="BC8" s="299">
        <v>20</v>
      </c>
      <c r="BD8" s="299">
        <v>7.0000000000000007E-2</v>
      </c>
      <c r="BE8" s="240"/>
    </row>
    <row r="9" spans="1:57" s="221" customFormat="1" ht="30" customHeight="1">
      <c r="A9" s="239" t="s">
        <v>162</v>
      </c>
      <c r="B9" s="294">
        <v>51.1357</v>
      </c>
      <c r="C9" s="295" t="s">
        <v>300</v>
      </c>
      <c r="D9" s="245" t="s">
        <v>41</v>
      </c>
      <c r="E9" s="246">
        <v>2</v>
      </c>
      <c r="F9" s="245">
        <v>84</v>
      </c>
      <c r="G9" s="245">
        <v>10</v>
      </c>
      <c r="H9" s="243"/>
      <c r="I9" s="298"/>
      <c r="J9" s="273"/>
      <c r="K9" s="298"/>
      <c r="L9" s="298"/>
      <c r="M9" s="298"/>
      <c r="N9" s="240">
        <v>2</v>
      </c>
      <c r="O9" s="240">
        <v>2</v>
      </c>
      <c r="P9" s="240"/>
      <c r="Q9" s="240"/>
      <c r="R9" s="317"/>
      <c r="S9" s="317"/>
      <c r="T9" s="305"/>
      <c r="U9" s="306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258"/>
      <c r="AS9" s="258"/>
      <c r="AT9" s="258">
        <f t="shared" si="0"/>
        <v>2</v>
      </c>
      <c r="AU9" s="258">
        <f t="shared" si="0"/>
        <v>2</v>
      </c>
      <c r="AV9" s="323">
        <f t="shared" si="1"/>
        <v>1.5000000000000001E-4</v>
      </c>
      <c r="AW9" s="323">
        <f t="shared" si="2"/>
        <v>1.4000000000000001E-4</v>
      </c>
      <c r="AX9" s="240"/>
      <c r="AY9" s="240"/>
      <c r="AZ9" s="240"/>
      <c r="BA9" s="299">
        <v>2</v>
      </c>
      <c r="BB9" s="299">
        <v>1.5</v>
      </c>
      <c r="BC9" s="299">
        <v>20</v>
      </c>
      <c r="BD9" s="299">
        <v>7.0000000000000007E-2</v>
      </c>
      <c r="BE9" s="240"/>
    </row>
    <row r="10" spans="1:57" s="221" customFormat="1" ht="30" customHeight="1">
      <c r="A10" s="239" t="s">
        <v>166</v>
      </c>
      <c r="B10" s="294">
        <v>51.135800000000003</v>
      </c>
      <c r="C10" s="295" t="s">
        <v>301</v>
      </c>
      <c r="D10" s="245" t="s">
        <v>41</v>
      </c>
      <c r="E10" s="246">
        <v>0</v>
      </c>
      <c r="F10" s="245">
        <v>0</v>
      </c>
      <c r="G10" s="245">
        <v>0</v>
      </c>
      <c r="H10" s="243"/>
      <c r="I10" s="298"/>
      <c r="J10" s="273"/>
      <c r="K10" s="298"/>
      <c r="L10" s="298"/>
      <c r="M10" s="298"/>
      <c r="N10" s="240"/>
      <c r="O10" s="240"/>
      <c r="P10" s="240"/>
      <c r="Q10" s="240"/>
      <c r="R10" s="240">
        <v>14</v>
      </c>
      <c r="S10" s="240">
        <v>14</v>
      </c>
      <c r="T10" s="305"/>
      <c r="U10" s="306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258"/>
      <c r="AS10" s="258"/>
      <c r="AT10" s="258">
        <f t="shared" si="0"/>
        <v>14</v>
      </c>
      <c r="AU10" s="258">
        <f t="shared" si="0"/>
        <v>14</v>
      </c>
      <c r="AV10" s="323">
        <f t="shared" si="1"/>
        <v>1.0499999999999997E-3</v>
      </c>
      <c r="AW10" s="323">
        <f t="shared" si="2"/>
        <v>9.8000000000000019E-4</v>
      </c>
      <c r="AX10" s="240"/>
      <c r="AY10" s="240"/>
      <c r="AZ10" s="240"/>
      <c r="BA10" s="299">
        <v>14</v>
      </c>
      <c r="BB10" s="299">
        <v>1.5</v>
      </c>
      <c r="BC10" s="299">
        <v>20</v>
      </c>
      <c r="BD10" s="299">
        <v>7.0000000000000007E-2</v>
      </c>
      <c r="BE10" s="240"/>
    </row>
    <row r="11" spans="1:57" s="221" customFormat="1" ht="30" customHeight="1">
      <c r="A11" s="239" t="s">
        <v>173</v>
      </c>
      <c r="B11" s="842" t="s">
        <v>158</v>
      </c>
      <c r="C11" s="843" t="s">
        <v>302</v>
      </c>
      <c r="D11" s="844" t="s">
        <v>41</v>
      </c>
      <c r="E11" s="261">
        <v>7</v>
      </c>
      <c r="F11" s="261" t="s">
        <v>224</v>
      </c>
      <c r="G11" s="261" t="s">
        <v>161</v>
      </c>
      <c r="H11" s="243"/>
      <c r="I11" s="298"/>
      <c r="J11" s="273"/>
      <c r="K11" s="298"/>
      <c r="L11" s="298"/>
      <c r="M11" s="298"/>
      <c r="N11" s="299"/>
      <c r="O11" s="299"/>
      <c r="P11" s="240"/>
      <c r="Q11" s="240"/>
      <c r="R11" s="310"/>
      <c r="S11" s="310"/>
      <c r="T11" s="311"/>
      <c r="U11" s="304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>
        <v>60</v>
      </c>
      <c r="AI11" s="306">
        <v>60</v>
      </c>
      <c r="AJ11" s="306"/>
      <c r="AK11" s="306"/>
      <c r="AL11" s="306"/>
      <c r="AM11" s="306"/>
      <c r="AN11" s="306"/>
      <c r="AO11" s="306"/>
      <c r="AP11" s="306"/>
      <c r="AQ11" s="306"/>
      <c r="AR11" s="258"/>
      <c r="AS11" s="258"/>
      <c r="AT11" s="258">
        <f>N11+R11+AH11</f>
        <v>60</v>
      </c>
      <c r="AU11" s="258">
        <f>O11+S11+AI11</f>
        <v>60</v>
      </c>
      <c r="AV11" s="323">
        <f t="shared" si="1"/>
        <v>4.4999999999999997E-3</v>
      </c>
      <c r="AW11" s="323">
        <f t="shared" si="2"/>
        <v>4.2000000000000006E-3</v>
      </c>
      <c r="AX11" s="240"/>
      <c r="AY11" s="240"/>
      <c r="AZ11" s="240"/>
      <c r="BA11" s="299"/>
      <c r="BB11" s="299">
        <v>1.5</v>
      </c>
      <c r="BC11" s="299">
        <v>20</v>
      </c>
      <c r="BD11" s="299">
        <v>7.0000000000000007E-2</v>
      </c>
      <c r="BE11" s="240"/>
    </row>
    <row r="12" spans="1:57" s="223" customFormat="1" ht="18.75" customHeight="1">
      <c r="A12" s="247"/>
      <c r="B12" s="845"/>
      <c r="C12" s="846" t="s">
        <v>33</v>
      </c>
      <c r="D12" s="847"/>
      <c r="E12" s="264"/>
      <c r="F12" s="264"/>
      <c r="G12" s="264"/>
      <c r="H12" s="252"/>
      <c r="I12" s="300"/>
      <c r="J12" s="303"/>
      <c r="K12" s="300"/>
      <c r="L12" s="300"/>
      <c r="M12" s="300"/>
      <c r="N12" s="302"/>
      <c r="O12" s="302"/>
      <c r="P12" s="248"/>
      <c r="Q12" s="248"/>
      <c r="R12" s="315"/>
      <c r="S12" s="315"/>
      <c r="T12" s="313"/>
      <c r="U12" s="308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290"/>
      <c r="AS12" s="290"/>
      <c r="AT12" s="290"/>
      <c r="AU12" s="290"/>
      <c r="AV12" s="324">
        <f>SUM(AV8:AV11)</f>
        <v>5.9249999999999997E-3</v>
      </c>
      <c r="AW12" s="324">
        <f>SUM(AW8:AW11)</f>
        <v>5.5300000000000011E-3</v>
      </c>
      <c r="AX12" s="248"/>
      <c r="AY12" s="248"/>
      <c r="AZ12" s="248"/>
      <c r="BA12" s="302"/>
      <c r="BB12" s="302"/>
      <c r="BC12" s="302"/>
      <c r="BD12" s="302"/>
      <c r="BE12" s="248"/>
    </row>
    <row r="13" spans="1:57" s="221" customFormat="1" ht="30" customHeight="1">
      <c r="A13" s="239" t="s">
        <v>119</v>
      </c>
      <c r="B13" s="294">
        <v>51.136400000000002</v>
      </c>
      <c r="C13" s="295" t="s">
        <v>301</v>
      </c>
      <c r="D13" s="245" t="s">
        <v>41</v>
      </c>
      <c r="E13" s="246">
        <v>0</v>
      </c>
      <c r="F13" s="245">
        <v>0</v>
      </c>
      <c r="G13" s="245">
        <v>0</v>
      </c>
      <c r="H13" s="243"/>
      <c r="I13" s="298"/>
      <c r="J13" s="273"/>
      <c r="K13" s="298"/>
      <c r="L13" s="298"/>
      <c r="M13" s="298"/>
      <c r="N13" s="240"/>
      <c r="O13" s="240"/>
      <c r="P13" s="240"/>
      <c r="Q13" s="240"/>
      <c r="R13" s="240">
        <v>2</v>
      </c>
      <c r="S13" s="240">
        <v>2</v>
      </c>
      <c r="T13" s="305"/>
      <c r="U13" s="306"/>
      <c r="V13" s="307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258"/>
      <c r="AS13" s="258"/>
      <c r="AT13" s="258">
        <f>J13+N13+R13+V13+AD13+AP13</f>
        <v>2</v>
      </c>
      <c r="AU13" s="258">
        <f>K13+O13+S13+W13+AE13+AQ13</f>
        <v>2</v>
      </c>
      <c r="AV13" s="323">
        <f t="shared" si="1"/>
        <v>1.5000000000000001E-4</v>
      </c>
      <c r="AW13" s="323">
        <f t="shared" si="2"/>
        <v>1.4000000000000001E-4</v>
      </c>
      <c r="AX13" s="240"/>
      <c r="AY13" s="240"/>
      <c r="AZ13" s="240"/>
      <c r="BA13" s="299">
        <v>2</v>
      </c>
      <c r="BB13" s="299">
        <v>1.5</v>
      </c>
      <c r="BC13" s="299">
        <v>20</v>
      </c>
      <c r="BD13" s="299">
        <v>7.0000000000000007E-2</v>
      </c>
      <c r="BE13" s="240"/>
    </row>
    <row r="14" spans="1:57" s="221" customFormat="1" ht="30" customHeight="1">
      <c r="A14" s="239" t="s">
        <v>162</v>
      </c>
      <c r="B14" s="842" t="s">
        <v>169</v>
      </c>
      <c r="C14" s="843" t="s">
        <v>303</v>
      </c>
      <c r="D14" s="844" t="s">
        <v>41</v>
      </c>
      <c r="E14" s="261">
        <v>5</v>
      </c>
      <c r="F14" s="261" t="s">
        <v>224</v>
      </c>
      <c r="G14" s="261" t="s">
        <v>161</v>
      </c>
      <c r="H14" s="243"/>
      <c r="I14" s="298"/>
      <c r="J14" s="273"/>
      <c r="K14" s="298"/>
      <c r="L14" s="298"/>
      <c r="M14" s="298"/>
      <c r="N14" s="299"/>
      <c r="O14" s="299"/>
      <c r="P14" s="240"/>
      <c r="Q14" s="240"/>
      <c r="R14" s="310"/>
      <c r="S14" s="310"/>
      <c r="T14" s="311"/>
      <c r="U14" s="304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>
        <v>104</v>
      </c>
      <c r="AI14" s="306">
        <v>104</v>
      </c>
      <c r="AJ14" s="306"/>
      <c r="AK14" s="306"/>
      <c r="AL14" s="306"/>
      <c r="AM14" s="306"/>
      <c r="AN14" s="306"/>
      <c r="AO14" s="306"/>
      <c r="AP14" s="306"/>
      <c r="AQ14" s="306"/>
      <c r="AR14" s="258"/>
      <c r="AS14" s="258"/>
      <c r="AT14" s="258">
        <f>N14+R14+AH14</f>
        <v>104</v>
      </c>
      <c r="AU14" s="258">
        <f>O14+S14+AI14</f>
        <v>104</v>
      </c>
      <c r="AV14" s="323">
        <f t="shared" si="1"/>
        <v>7.8000000000000005E-3</v>
      </c>
      <c r="AW14" s="323">
        <f t="shared" si="2"/>
        <v>7.2800000000000009E-3</v>
      </c>
      <c r="AX14" s="240"/>
      <c r="AY14" s="240"/>
      <c r="AZ14" s="240"/>
      <c r="BA14" s="299">
        <v>4</v>
      </c>
      <c r="BB14" s="299">
        <v>1.5</v>
      </c>
      <c r="BC14" s="299">
        <v>20</v>
      </c>
      <c r="BD14" s="299">
        <v>7.0000000000000007E-2</v>
      </c>
      <c r="BE14" s="240"/>
    </row>
    <row r="15" spans="1:57" s="223" customFormat="1" ht="18" customHeight="1">
      <c r="A15" s="247"/>
      <c r="B15" s="845"/>
      <c r="C15" s="846" t="s">
        <v>33</v>
      </c>
      <c r="D15" s="847"/>
      <c r="E15" s="264"/>
      <c r="F15" s="264"/>
      <c r="G15" s="264"/>
      <c r="H15" s="252"/>
      <c r="I15" s="300"/>
      <c r="J15" s="303"/>
      <c r="K15" s="300"/>
      <c r="L15" s="300"/>
      <c r="M15" s="300"/>
      <c r="N15" s="302"/>
      <c r="O15" s="302"/>
      <c r="P15" s="248"/>
      <c r="Q15" s="248"/>
      <c r="R15" s="315"/>
      <c r="S15" s="315"/>
      <c r="T15" s="313"/>
      <c r="U15" s="308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290"/>
      <c r="AS15" s="290"/>
      <c r="AT15" s="290"/>
      <c r="AU15" s="290"/>
      <c r="AV15" s="324">
        <f>SUM(AV13:AV14)</f>
        <v>7.9500000000000005E-3</v>
      </c>
      <c r="AW15" s="324">
        <f>SUM(AW13:AW14)</f>
        <v>7.4200000000000012E-3</v>
      </c>
      <c r="AX15" s="248"/>
      <c r="AY15" s="248"/>
      <c r="AZ15" s="248"/>
      <c r="BA15" s="302"/>
      <c r="BB15" s="302"/>
      <c r="BC15" s="302"/>
      <c r="BD15" s="302"/>
      <c r="BE15" s="248"/>
    </row>
    <row r="16" spans="1:57" s="221" customFormat="1" ht="30" customHeight="1">
      <c r="A16" s="239" t="s">
        <v>119</v>
      </c>
      <c r="B16" s="294">
        <v>51.137</v>
      </c>
      <c r="C16" s="295" t="s">
        <v>304</v>
      </c>
      <c r="D16" s="245" t="s">
        <v>41</v>
      </c>
      <c r="E16" s="246">
        <v>1</v>
      </c>
      <c r="F16" s="245">
        <v>77</v>
      </c>
      <c r="G16" s="245">
        <v>10</v>
      </c>
      <c r="H16" s="243"/>
      <c r="I16" s="298"/>
      <c r="J16" s="273"/>
      <c r="K16" s="298"/>
      <c r="L16" s="298"/>
      <c r="M16" s="298"/>
      <c r="N16" s="240">
        <v>11</v>
      </c>
      <c r="O16" s="240">
        <v>11</v>
      </c>
      <c r="P16" s="240"/>
      <c r="Q16" s="240"/>
      <c r="R16" s="317"/>
      <c r="S16" s="317"/>
      <c r="T16" s="305"/>
      <c r="U16" s="306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258"/>
      <c r="AS16" s="258"/>
      <c r="AT16" s="258">
        <f>J16+N16+R16+V16+AD16+AP16</f>
        <v>11</v>
      </c>
      <c r="AU16" s="258">
        <f>K16+O16+S16+W16+AE16+AQ16</f>
        <v>11</v>
      </c>
      <c r="AV16" s="323">
        <f>AU16/BC16*BB16/1000</f>
        <v>2.2000000000000001E-3</v>
      </c>
      <c r="AW16" s="323">
        <f>AU16*BD16/1000</f>
        <v>2.2000000000000001E-3</v>
      </c>
      <c r="AX16" s="240"/>
      <c r="AY16" s="240"/>
      <c r="AZ16" s="240"/>
      <c r="BA16" s="299">
        <v>11</v>
      </c>
      <c r="BB16" s="299">
        <v>1</v>
      </c>
      <c r="BC16" s="299">
        <v>5</v>
      </c>
      <c r="BD16" s="299">
        <v>0.2</v>
      </c>
      <c r="BE16" s="240"/>
    </row>
    <row r="17" spans="1:57" s="837" customFormat="1" ht="17.25" customHeight="1">
      <c r="A17" s="247"/>
      <c r="B17" s="848"/>
      <c r="C17" s="849" t="s">
        <v>33</v>
      </c>
      <c r="D17" s="250"/>
      <c r="E17" s="251"/>
      <c r="F17" s="250"/>
      <c r="G17" s="250"/>
      <c r="H17" s="252"/>
      <c r="I17" s="300"/>
      <c r="J17" s="303"/>
      <c r="K17" s="300"/>
      <c r="L17" s="300"/>
      <c r="M17" s="300"/>
      <c r="N17" s="248"/>
      <c r="O17" s="248"/>
      <c r="P17" s="248"/>
      <c r="Q17" s="248"/>
      <c r="R17" s="861"/>
      <c r="S17" s="861"/>
      <c r="T17" s="862"/>
      <c r="U17" s="309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290"/>
      <c r="AS17" s="290"/>
      <c r="AT17" s="290"/>
      <c r="AU17" s="290"/>
      <c r="AV17" s="324">
        <v>2.2000000000000001E-3</v>
      </c>
      <c r="AW17" s="324">
        <v>2.2000000000000001E-3</v>
      </c>
      <c r="AX17" s="248"/>
      <c r="AY17" s="248"/>
      <c r="AZ17" s="248"/>
      <c r="BA17" s="302"/>
      <c r="BB17" s="302"/>
      <c r="BC17" s="302"/>
      <c r="BD17" s="302"/>
      <c r="BE17" s="248"/>
    </row>
    <row r="18" spans="1:57" s="221" customFormat="1" ht="20.45" customHeight="1">
      <c r="A18" s="239" t="s">
        <v>119</v>
      </c>
      <c r="B18" s="842" t="s">
        <v>305</v>
      </c>
      <c r="C18" s="843" t="s">
        <v>306</v>
      </c>
      <c r="D18" s="844" t="s">
        <v>41</v>
      </c>
      <c r="E18" s="261" t="s">
        <v>132</v>
      </c>
      <c r="F18" s="261" t="s">
        <v>132</v>
      </c>
      <c r="G18" s="261" t="s">
        <v>132</v>
      </c>
      <c r="H18" s="243"/>
      <c r="I18" s="298"/>
      <c r="J18" s="273"/>
      <c r="K18" s="298"/>
      <c r="L18" s="298"/>
      <c r="M18" s="298"/>
      <c r="N18" s="299"/>
      <c r="O18" s="299"/>
      <c r="P18" s="240"/>
      <c r="Q18" s="240"/>
      <c r="R18" s="310"/>
      <c r="S18" s="310"/>
      <c r="T18" s="311"/>
      <c r="U18" s="304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>
        <v>1</v>
      </c>
      <c r="AI18" s="306">
        <v>1</v>
      </c>
      <c r="AJ18" s="306"/>
      <c r="AK18" s="306"/>
      <c r="AL18" s="306"/>
      <c r="AM18" s="306"/>
      <c r="AN18" s="306"/>
      <c r="AO18" s="306"/>
      <c r="AP18" s="306"/>
      <c r="AQ18" s="306"/>
      <c r="AR18" s="258"/>
      <c r="AS18" s="258"/>
      <c r="AT18" s="258">
        <f>N18+R18+AH18</f>
        <v>1</v>
      </c>
      <c r="AU18" s="258">
        <f>O18+S18+AI18</f>
        <v>1</v>
      </c>
      <c r="AV18" s="866">
        <f t="shared" si="1"/>
        <v>3.1250000000000001E-5</v>
      </c>
      <c r="AW18" s="866">
        <f t="shared" si="2"/>
        <v>3.1000000000000001E-5</v>
      </c>
      <c r="AX18" s="240"/>
      <c r="AY18" s="240"/>
      <c r="AZ18" s="240"/>
      <c r="BA18" s="299">
        <v>1</v>
      </c>
      <c r="BB18" s="299">
        <v>12</v>
      </c>
      <c r="BC18" s="299">
        <v>384</v>
      </c>
      <c r="BD18" s="299">
        <v>3.1E-2</v>
      </c>
      <c r="BE18" s="240"/>
    </row>
    <row r="19" spans="1:57" s="224" customFormat="1" ht="18" customHeight="1">
      <c r="A19" s="339"/>
      <c r="B19" s="340"/>
      <c r="C19" s="341" t="s">
        <v>33</v>
      </c>
      <c r="D19" s="300"/>
      <c r="E19" s="300"/>
      <c r="F19" s="300"/>
      <c r="G19" s="342"/>
      <c r="H19" s="300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867">
        <f>AV18</f>
        <v>3.1250000000000001E-5</v>
      </c>
      <c r="AW19" s="867">
        <f>AW18</f>
        <v>3.1000000000000001E-5</v>
      </c>
      <c r="AX19" s="248"/>
      <c r="AY19" s="248"/>
      <c r="AZ19" s="248"/>
      <c r="BA19" s="248"/>
      <c r="BB19" s="248"/>
      <c r="BC19" s="248"/>
      <c r="BD19" s="248"/>
      <c r="BE19" s="248"/>
    </row>
    <row r="20" spans="1:57" s="838" customFormat="1" ht="18" customHeight="1">
      <c r="A20" s="267" t="s">
        <v>119</v>
      </c>
      <c r="B20" s="850"/>
      <c r="C20" s="851" t="s">
        <v>307</v>
      </c>
      <c r="D20" s="298" t="s">
        <v>41</v>
      </c>
      <c r="E20" s="298">
        <v>35</v>
      </c>
      <c r="F20" s="298">
        <v>82</v>
      </c>
      <c r="G20" s="851"/>
      <c r="H20" s="298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>
        <v>1177</v>
      </c>
      <c r="AM20" s="240">
        <v>1177</v>
      </c>
      <c r="AN20" s="240"/>
      <c r="AO20" s="240"/>
      <c r="AP20" s="240"/>
      <c r="AQ20" s="240"/>
      <c r="AR20" s="240"/>
      <c r="AS20" s="240"/>
      <c r="AT20" s="240">
        <f>AL20+AP20</f>
        <v>1177</v>
      </c>
      <c r="AU20" s="240">
        <f>AR20+AS20+AT20</f>
        <v>1177</v>
      </c>
      <c r="AV20" s="240">
        <v>0.2</v>
      </c>
      <c r="AW20" s="870">
        <f>AU20*BD20/1000</f>
        <v>0.10122199999999999</v>
      </c>
      <c r="AX20" s="240"/>
      <c r="AY20" s="240"/>
      <c r="AZ20" s="240"/>
      <c r="BA20" s="240"/>
      <c r="BB20" s="240"/>
      <c r="BC20" s="240"/>
      <c r="BD20" s="240">
        <v>8.5999999999999993E-2</v>
      </c>
      <c r="BE20" s="240"/>
    </row>
    <row r="21" spans="1:57" s="224" customFormat="1" ht="18" customHeight="1">
      <c r="A21" s="339"/>
      <c r="B21" s="340"/>
      <c r="C21" s="341" t="s">
        <v>33</v>
      </c>
      <c r="D21" s="300"/>
      <c r="E21" s="300"/>
      <c r="F21" s="300"/>
      <c r="G21" s="342"/>
      <c r="H21" s="300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324">
        <f>AV20</f>
        <v>0.2</v>
      </c>
      <c r="AW21" s="871">
        <f>AW20</f>
        <v>0.10122199999999999</v>
      </c>
      <c r="AX21" s="248"/>
      <c r="AY21" s="248"/>
      <c r="AZ21" s="248"/>
      <c r="BA21" s="248"/>
      <c r="BB21" s="248"/>
      <c r="BC21" s="248"/>
      <c r="BD21" s="248"/>
      <c r="BE21" s="248"/>
    </row>
    <row r="22" spans="1:57" s="839" customFormat="1" ht="17.25" customHeight="1">
      <c r="A22" s="852"/>
      <c r="B22" s="853"/>
      <c r="C22" s="854" t="s">
        <v>33</v>
      </c>
      <c r="D22" s="855"/>
      <c r="E22" s="856"/>
      <c r="F22" s="856"/>
      <c r="G22" s="856"/>
      <c r="H22" s="857"/>
      <c r="I22" s="858"/>
      <c r="J22" s="857"/>
      <c r="K22" s="858"/>
      <c r="L22" s="858"/>
      <c r="M22" s="858"/>
      <c r="N22" s="859"/>
      <c r="O22" s="859"/>
      <c r="P22" s="860"/>
      <c r="Q22" s="860"/>
      <c r="R22" s="863"/>
      <c r="S22" s="863"/>
      <c r="T22" s="864"/>
      <c r="U22" s="865"/>
      <c r="V22" s="860"/>
      <c r="W22" s="860"/>
      <c r="X22" s="860"/>
      <c r="Y22" s="860"/>
      <c r="Z22" s="860"/>
      <c r="AA22" s="860"/>
      <c r="AB22" s="860"/>
      <c r="AC22" s="860"/>
      <c r="AD22" s="860"/>
      <c r="AE22" s="860"/>
      <c r="AF22" s="860"/>
      <c r="AG22" s="860"/>
      <c r="AH22" s="860"/>
      <c r="AI22" s="860"/>
      <c r="AJ22" s="860"/>
      <c r="AK22" s="860"/>
      <c r="AL22" s="860"/>
      <c r="AM22" s="860"/>
      <c r="AN22" s="860"/>
      <c r="AO22" s="860"/>
      <c r="AP22" s="860"/>
      <c r="AQ22" s="860"/>
      <c r="AR22" s="868"/>
      <c r="AS22" s="868"/>
      <c r="AT22" s="868"/>
      <c r="AU22" s="868"/>
      <c r="AV22" s="869">
        <f>SUM(AV8:AV21)/2</f>
        <v>0.21610625</v>
      </c>
      <c r="AW22" s="869">
        <f>SUM(AW8:AW21)/2</f>
        <v>0.11640300000000001</v>
      </c>
      <c r="AX22" s="860"/>
      <c r="AY22" s="860"/>
      <c r="AZ22" s="860"/>
      <c r="BA22" s="859"/>
      <c r="BB22" s="859"/>
      <c r="BC22" s="859"/>
      <c r="BD22" s="859"/>
      <c r="BE22" s="860"/>
    </row>
    <row r="23" spans="1:57" s="226" customFormat="1" ht="15.75">
      <c r="A23" s="348"/>
      <c r="B23" s="349"/>
      <c r="C23" s="349"/>
      <c r="D23" s="349"/>
      <c r="E23" s="349"/>
      <c r="F23" s="349"/>
      <c r="G23" s="349"/>
    </row>
    <row r="24" spans="1:57" s="226" customFormat="1" ht="15.75">
      <c r="A24" s="350"/>
      <c r="B24" s="351"/>
      <c r="C24" s="351"/>
      <c r="D24" s="351"/>
      <c r="E24" s="351"/>
      <c r="F24" s="352"/>
      <c r="G24" s="352"/>
    </row>
    <row r="25" spans="1:57" ht="15.75" customHeight="1">
      <c r="A25" s="350"/>
      <c r="B25" s="351"/>
      <c r="C25" s="351"/>
      <c r="D25" s="351"/>
      <c r="E25" s="351"/>
      <c r="F25" s="352"/>
      <c r="G25" s="352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</row>
    <row r="26" spans="1:57" ht="16.5" customHeight="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</row>
    <row r="27" spans="1:57" s="226" customFormat="1" ht="15.75">
      <c r="A27" s="354"/>
      <c r="B27" s="355"/>
      <c r="C27" s="354"/>
      <c r="D27" s="354"/>
      <c r="E27" s="354"/>
      <c r="F27" s="354"/>
      <c r="G27" s="354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</row>
    <row r="28" spans="1:57" s="226" customFormat="1" ht="15.75">
      <c r="A28" s="356"/>
      <c r="B28" s="357"/>
      <c r="C28" s="357"/>
      <c r="D28" s="357"/>
      <c r="E28" s="357"/>
      <c r="F28" s="357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</row>
    <row r="29" spans="1:57" s="226" customFormat="1" ht="15">
      <c r="A29" s="357"/>
      <c r="B29" s="357"/>
      <c r="C29" s="357"/>
      <c r="D29" s="357"/>
      <c r="E29" s="357"/>
      <c r="F29" s="359"/>
    </row>
    <row r="30" spans="1:57" s="226" customFormat="1" ht="15">
      <c r="A30" s="357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</row>
    <row r="31" spans="1:57" ht="15">
      <c r="A31" s="360"/>
    </row>
  </sheetData>
  <mergeCells count="33">
    <mergeCell ref="BE1:BE3"/>
    <mergeCell ref="AZ1:BA2"/>
    <mergeCell ref="BB1:BC2"/>
    <mergeCell ref="F1:F3"/>
    <mergeCell ref="G1:G3"/>
    <mergeCell ref="AX1:AX3"/>
    <mergeCell ref="AY1:AY3"/>
    <mergeCell ref="BD1:BD3"/>
    <mergeCell ref="AB2:AE2"/>
    <mergeCell ref="AF2:AI2"/>
    <mergeCell ref="AJ2:AM2"/>
    <mergeCell ref="AN2:AQ2"/>
    <mergeCell ref="AR2:AW2"/>
    <mergeCell ref="H2:K2"/>
    <mergeCell ref="L2:O2"/>
    <mergeCell ref="P2:S2"/>
    <mergeCell ref="A1:A3"/>
    <mergeCell ref="B1:B3"/>
    <mergeCell ref="C1:C3"/>
    <mergeCell ref="D1:D3"/>
    <mergeCell ref="E1:E3"/>
    <mergeCell ref="T2:W2"/>
    <mergeCell ref="X2:AA2"/>
    <mergeCell ref="AB1:AE1"/>
    <mergeCell ref="AF1:AI1"/>
    <mergeCell ref="AJ1:AM1"/>
    <mergeCell ref="AN1:AQ1"/>
    <mergeCell ref="AR1:AW1"/>
    <mergeCell ref="H1:K1"/>
    <mergeCell ref="L1:O1"/>
    <mergeCell ref="P1:S1"/>
    <mergeCell ref="T1:W1"/>
    <mergeCell ref="X1:AA1"/>
  </mergeCells>
  <pageMargins left="0.35433070866141736" right="0.23622047244094491" top="1.1811023622047245" bottom="0.55118110236220474" header="0" footer="0.23622047244094491"/>
  <pageSetup paperSize="9" scale="83" firstPageNumber="69" pageOrder="overThenDown" orientation="landscape" useFirstPageNumber="1" r:id="rId1"/>
  <headerFooter alignWithMargins="0">
    <oddFooter>&amp;L&amp;A&amp;CСписък 2 излишни ОБВВПИ 01.01.2023 г.&amp;R&amp;P</oddFooter>
  </headerFooter>
  <colBreaks count="1" manualBreakCount="1">
    <brk id="44" max="2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A1:WWG13"/>
  <sheetViews>
    <sheetView view="pageBreakPreview" topLeftCell="A2" zoomScale="60" zoomScaleNormal="60" workbookViewId="0">
      <pane xSplit="3" ySplit="2" topLeftCell="D4" activePane="bottomRight" state="frozen"/>
      <selection pane="topRight"/>
      <selection pane="bottomLeft"/>
      <selection pane="bottomRight" activeCell="I23" sqref="I23"/>
    </sheetView>
  </sheetViews>
  <sheetFormatPr defaultColWidth="11.42578125" defaultRowHeight="18.75"/>
  <cols>
    <col min="1" max="1" width="6.42578125" style="536" customWidth="1"/>
    <col min="2" max="2" width="19.42578125" style="536" customWidth="1"/>
    <col min="3" max="3" width="51.42578125" style="537" customWidth="1"/>
    <col min="4" max="4" width="5.140625" style="537" customWidth="1"/>
    <col min="5" max="5" width="6.42578125" style="537" customWidth="1"/>
    <col min="6" max="6" width="6.140625" style="537" customWidth="1"/>
    <col min="7" max="7" width="7.5703125" style="537" customWidth="1"/>
    <col min="8" max="9" width="7.7109375" style="537" customWidth="1"/>
    <col min="10" max="10" width="7.42578125" style="537" customWidth="1"/>
    <col min="11" max="11" width="9.28515625" style="537" customWidth="1"/>
    <col min="12" max="12" width="9.85546875" style="538" customWidth="1"/>
    <col min="13" max="13" width="7.42578125" style="538" customWidth="1"/>
    <col min="14" max="14" width="6.7109375" style="538" customWidth="1"/>
    <col min="15" max="15" width="8.7109375" style="538" customWidth="1"/>
    <col min="16" max="16" width="11.42578125" style="539" customWidth="1"/>
    <col min="17" max="17" width="14.7109375" style="539" customWidth="1"/>
    <col min="18" max="18" width="10.85546875" style="540" customWidth="1"/>
    <col min="19" max="19" width="8.7109375" style="540" customWidth="1"/>
    <col min="20" max="20" width="8.7109375" style="541" customWidth="1"/>
    <col min="21" max="21" width="13.140625" style="541" customWidth="1"/>
    <col min="22" max="23" width="8.7109375" style="541" customWidth="1"/>
    <col min="24" max="24" width="11.7109375" style="541" customWidth="1"/>
    <col min="25" max="25" width="14.5703125" style="540" customWidth="1"/>
    <col min="26" max="16153" width="11.42578125" style="537"/>
  </cols>
  <sheetData>
    <row r="1" spans="1:25" s="533" customFormat="1" ht="60" customHeight="1">
      <c r="A1" s="1325" t="s">
        <v>2</v>
      </c>
      <c r="B1" s="1325" t="s">
        <v>308</v>
      </c>
      <c r="C1" s="1325" t="s">
        <v>95</v>
      </c>
      <c r="D1" s="1326" t="s">
        <v>88</v>
      </c>
      <c r="E1" s="1326" t="s">
        <v>89</v>
      </c>
      <c r="F1" s="1326" t="s">
        <v>90</v>
      </c>
      <c r="G1" s="1326" t="s">
        <v>91</v>
      </c>
      <c r="H1" s="1331" t="s">
        <v>309</v>
      </c>
      <c r="I1" s="1331"/>
      <c r="J1" s="1331"/>
      <c r="K1" s="1331"/>
      <c r="L1" s="1332" t="s">
        <v>33</v>
      </c>
      <c r="M1" s="1332"/>
      <c r="N1" s="1332"/>
      <c r="O1" s="1332"/>
      <c r="P1" s="1332"/>
      <c r="Q1" s="1332"/>
      <c r="R1" s="1327" t="s">
        <v>14</v>
      </c>
      <c r="S1" s="1327" t="s">
        <v>15</v>
      </c>
      <c r="T1" s="1332" t="s">
        <v>310</v>
      </c>
      <c r="U1" s="1332"/>
      <c r="V1" s="1332" t="s">
        <v>311</v>
      </c>
      <c r="W1" s="1332"/>
      <c r="X1" s="1327" t="s">
        <v>312</v>
      </c>
      <c r="Y1" s="1327" t="s">
        <v>19</v>
      </c>
    </row>
    <row r="2" spans="1:25" s="533" customFormat="1" ht="39.950000000000003" customHeight="1">
      <c r="A2" s="1325"/>
      <c r="B2" s="1325"/>
      <c r="C2" s="1325"/>
      <c r="D2" s="1326"/>
      <c r="E2" s="1326"/>
      <c r="F2" s="1326"/>
      <c r="G2" s="1326"/>
      <c r="H2" s="1325" t="s">
        <v>313</v>
      </c>
      <c r="I2" s="1325"/>
      <c r="J2" s="1325"/>
      <c r="K2" s="1325"/>
      <c r="L2" s="1333" t="s">
        <v>313</v>
      </c>
      <c r="M2" s="1333"/>
      <c r="N2" s="1333"/>
      <c r="O2" s="1333"/>
      <c r="P2" s="1330" t="s">
        <v>24</v>
      </c>
      <c r="Q2" s="1330" t="s">
        <v>25</v>
      </c>
      <c r="R2" s="1328"/>
      <c r="S2" s="1328"/>
      <c r="T2" s="1324" t="s">
        <v>26</v>
      </c>
      <c r="U2" s="1324" t="s">
        <v>27</v>
      </c>
      <c r="V2" s="1324" t="s">
        <v>314</v>
      </c>
      <c r="W2" s="1324" t="s">
        <v>315</v>
      </c>
      <c r="X2" s="1328"/>
      <c r="Y2" s="1328"/>
    </row>
    <row r="3" spans="1:25" s="537" customFormat="1" ht="77.25" customHeight="1">
      <c r="A3" s="1325"/>
      <c r="B3" s="1325"/>
      <c r="C3" s="1325"/>
      <c r="D3" s="1326"/>
      <c r="E3" s="1326"/>
      <c r="F3" s="1326"/>
      <c r="G3" s="1326"/>
      <c r="H3" s="576" t="s">
        <v>30</v>
      </c>
      <c r="I3" s="576" t="s">
        <v>31</v>
      </c>
      <c r="J3" s="576" t="s">
        <v>32</v>
      </c>
      <c r="K3" s="576" t="s">
        <v>267</v>
      </c>
      <c r="L3" s="580" t="s">
        <v>30</v>
      </c>
      <c r="M3" s="580" t="s">
        <v>31</v>
      </c>
      <c r="N3" s="580" t="s">
        <v>32</v>
      </c>
      <c r="O3" s="580" t="s">
        <v>267</v>
      </c>
      <c r="P3" s="1330"/>
      <c r="Q3" s="1330"/>
      <c r="R3" s="1329"/>
      <c r="S3" s="1329"/>
      <c r="T3" s="1324"/>
      <c r="U3" s="1324"/>
      <c r="V3" s="1324"/>
      <c r="W3" s="1324"/>
      <c r="X3" s="1329"/>
      <c r="Y3" s="1329"/>
    </row>
    <row r="4" spans="1:25" s="537" customFormat="1" ht="30" customHeight="1">
      <c r="A4" s="542"/>
      <c r="B4" s="542"/>
      <c r="C4" s="462" t="s">
        <v>34</v>
      </c>
      <c r="D4" s="543"/>
      <c r="E4" s="543"/>
      <c r="F4" s="543"/>
      <c r="G4" s="543"/>
      <c r="H4" s="576"/>
      <c r="I4" s="576"/>
      <c r="J4" s="576"/>
      <c r="K4" s="576"/>
      <c r="L4" s="580"/>
      <c r="M4" s="580"/>
      <c r="N4" s="580"/>
      <c r="O4" s="580"/>
      <c r="P4" s="588"/>
      <c r="Q4" s="588"/>
      <c r="R4" s="587"/>
      <c r="S4" s="587"/>
      <c r="T4" s="587"/>
      <c r="U4" s="587"/>
      <c r="V4" s="587"/>
      <c r="W4" s="587"/>
      <c r="X4" s="587"/>
      <c r="Y4" s="587"/>
    </row>
    <row r="5" spans="1:25" s="537" customFormat="1" ht="97.9" customHeight="1">
      <c r="A5" s="542"/>
      <c r="B5" s="542"/>
      <c r="C5" s="463" t="s">
        <v>35</v>
      </c>
      <c r="D5" s="543"/>
      <c r="E5" s="543"/>
      <c r="F5" s="543"/>
      <c r="G5" s="543"/>
      <c r="H5" s="576"/>
      <c r="I5" s="576"/>
      <c r="J5" s="576"/>
      <c r="K5" s="576"/>
      <c r="L5" s="580"/>
      <c r="M5" s="580"/>
      <c r="N5" s="580"/>
      <c r="O5" s="580"/>
      <c r="P5" s="588"/>
      <c r="Q5" s="588"/>
      <c r="R5" s="587"/>
      <c r="S5" s="587"/>
      <c r="T5" s="587"/>
      <c r="U5" s="587"/>
      <c r="V5" s="587"/>
      <c r="W5" s="587"/>
      <c r="X5" s="587"/>
      <c r="Y5" s="587"/>
    </row>
    <row r="6" spans="1:25" s="537" customFormat="1">
      <c r="A6" s="552"/>
      <c r="B6" s="552"/>
      <c r="C6" s="553" t="s">
        <v>316</v>
      </c>
      <c r="D6" s="554"/>
      <c r="E6" s="555"/>
      <c r="F6" s="555"/>
      <c r="G6" s="555"/>
      <c r="H6" s="567"/>
      <c r="I6" s="567"/>
      <c r="J6" s="567"/>
      <c r="K6" s="567"/>
      <c r="L6" s="583"/>
      <c r="M6" s="583"/>
      <c r="N6" s="583"/>
      <c r="O6" s="583"/>
      <c r="P6" s="595"/>
      <c r="Q6" s="595"/>
      <c r="R6" s="591"/>
      <c r="S6" s="591"/>
      <c r="T6" s="592"/>
      <c r="U6" s="592"/>
      <c r="V6" s="592"/>
      <c r="W6" s="592"/>
      <c r="X6" s="607"/>
      <c r="Y6" s="591"/>
    </row>
    <row r="7" spans="1:25" s="534" customFormat="1" ht="30" customHeight="1">
      <c r="A7" s="549"/>
      <c r="B7" s="549"/>
      <c r="C7" s="550" t="s">
        <v>317</v>
      </c>
      <c r="D7" s="551"/>
      <c r="E7" s="551"/>
      <c r="F7" s="551"/>
      <c r="G7" s="551"/>
      <c r="H7" s="577"/>
      <c r="I7" s="577"/>
      <c r="J7" s="577"/>
      <c r="K7" s="577"/>
      <c r="L7" s="582"/>
      <c r="M7" s="582"/>
      <c r="N7" s="582"/>
      <c r="O7" s="582"/>
      <c r="P7" s="593"/>
      <c r="Q7" s="593"/>
      <c r="R7" s="594"/>
      <c r="S7" s="594"/>
      <c r="T7" s="594"/>
      <c r="U7" s="594"/>
      <c r="V7" s="594"/>
      <c r="W7" s="594"/>
      <c r="X7" s="594"/>
      <c r="Y7" s="594"/>
    </row>
    <row r="8" spans="1:25" s="537" customFormat="1" ht="37.5">
      <c r="A8" s="552"/>
      <c r="B8" s="552"/>
      <c r="C8" s="553" t="s">
        <v>318</v>
      </c>
      <c r="D8" s="554"/>
      <c r="E8" s="555"/>
      <c r="F8" s="555"/>
      <c r="G8" s="555"/>
      <c r="H8" s="567"/>
      <c r="I8" s="567"/>
      <c r="J8" s="567"/>
      <c r="K8" s="567"/>
      <c r="L8" s="583"/>
      <c r="M8" s="583"/>
      <c r="N8" s="583"/>
      <c r="O8" s="583"/>
      <c r="P8" s="595"/>
      <c r="Q8" s="595"/>
      <c r="R8" s="591"/>
      <c r="S8" s="591"/>
      <c r="T8" s="592"/>
      <c r="U8" s="592"/>
      <c r="V8" s="592"/>
      <c r="W8" s="592"/>
      <c r="X8" s="607"/>
      <c r="Y8" s="591"/>
    </row>
    <row r="9" spans="1:25" s="537" customFormat="1" ht="27.95" customHeight="1">
      <c r="A9" s="552"/>
      <c r="B9" s="552"/>
      <c r="C9" s="627" t="s">
        <v>286</v>
      </c>
      <c r="D9" s="554"/>
      <c r="E9" s="555"/>
      <c r="F9" s="555"/>
      <c r="G9" s="555"/>
      <c r="H9" s="567"/>
      <c r="I9" s="567"/>
      <c r="J9" s="567"/>
      <c r="K9" s="567"/>
      <c r="L9" s="583"/>
      <c r="M9" s="583"/>
      <c r="N9" s="583"/>
      <c r="O9" s="583"/>
      <c r="P9" s="595"/>
      <c r="Q9" s="595"/>
      <c r="R9" s="591"/>
      <c r="S9" s="591"/>
      <c r="T9" s="592"/>
      <c r="U9" s="592"/>
      <c r="V9" s="592"/>
      <c r="W9" s="592"/>
      <c r="X9" s="607"/>
      <c r="Y9" s="591"/>
    </row>
    <row r="10" spans="1:25" s="537" customFormat="1" ht="40.5" customHeight="1">
      <c r="A10" s="823">
        <v>1</v>
      </c>
      <c r="B10" s="824" t="s">
        <v>319</v>
      </c>
      <c r="C10" s="554" t="s">
        <v>320</v>
      </c>
      <c r="D10" s="554" t="s">
        <v>41</v>
      </c>
      <c r="E10" s="567">
        <v>0</v>
      </c>
      <c r="F10" s="567">
        <v>0</v>
      </c>
      <c r="G10" s="567">
        <v>0</v>
      </c>
      <c r="H10" s="567"/>
      <c r="I10" s="567"/>
      <c r="J10" s="567">
        <v>1</v>
      </c>
      <c r="K10" s="567">
        <v>1</v>
      </c>
      <c r="L10" s="637">
        <f t="shared" ref="L10:N10" si="0">SUM(H10)</f>
        <v>0</v>
      </c>
      <c r="M10" s="637">
        <f t="shared" si="0"/>
        <v>0</v>
      </c>
      <c r="N10" s="637">
        <f t="shared" si="0"/>
        <v>1</v>
      </c>
      <c r="O10" s="585">
        <f t="shared" ref="O10:O12" si="1">SUM(L10+M10+N10)</f>
        <v>1</v>
      </c>
      <c r="P10" s="828">
        <v>3.0000000000000001E-3</v>
      </c>
      <c r="Q10" s="645">
        <f t="shared" ref="Q10:Q12" si="2">SUM(O10*X10)/1000</f>
        <v>3.2000000000000002E-3</v>
      </c>
      <c r="R10" s="591"/>
      <c r="S10" s="591"/>
      <c r="T10" s="592"/>
      <c r="U10" s="653">
        <v>1</v>
      </c>
      <c r="V10" s="831"/>
      <c r="W10" s="653">
        <v>1</v>
      </c>
      <c r="X10" s="832">
        <v>3.2</v>
      </c>
      <c r="Y10" s="591"/>
    </row>
    <row r="11" spans="1:25" s="537" customFormat="1" ht="27.95" customHeight="1">
      <c r="A11" s="823">
        <v>2</v>
      </c>
      <c r="B11" s="585" t="s">
        <v>321</v>
      </c>
      <c r="C11" s="825" t="s">
        <v>322</v>
      </c>
      <c r="D11" s="554" t="s">
        <v>41</v>
      </c>
      <c r="E11" s="567">
        <v>0</v>
      </c>
      <c r="F11" s="567">
        <v>0</v>
      </c>
      <c r="G11" s="567">
        <v>0</v>
      </c>
      <c r="H11" s="567"/>
      <c r="I11" s="567"/>
      <c r="J11" s="567">
        <v>12</v>
      </c>
      <c r="K11" s="567">
        <v>12</v>
      </c>
      <c r="L11" s="637">
        <f t="shared" ref="L11:N11" si="3">SUM(H11)</f>
        <v>0</v>
      </c>
      <c r="M11" s="637">
        <f t="shared" si="3"/>
        <v>0</v>
      </c>
      <c r="N11" s="637">
        <f t="shared" si="3"/>
        <v>12</v>
      </c>
      <c r="O11" s="585">
        <f t="shared" si="1"/>
        <v>12</v>
      </c>
      <c r="P11" s="828">
        <f>SUM((O11/W11)*V11)/1000</f>
        <v>0.06</v>
      </c>
      <c r="Q11" s="645">
        <f t="shared" si="2"/>
        <v>2.7E-2</v>
      </c>
      <c r="R11" s="591"/>
      <c r="S11" s="591"/>
      <c r="T11" s="592"/>
      <c r="U11" s="653">
        <v>12</v>
      </c>
      <c r="V11" s="831">
        <v>30</v>
      </c>
      <c r="W11" s="653">
        <v>6</v>
      </c>
      <c r="X11" s="832">
        <v>2.25</v>
      </c>
      <c r="Y11" s="591"/>
    </row>
    <row r="12" spans="1:25" s="537" customFormat="1" ht="27.95" customHeight="1">
      <c r="A12" s="823">
        <v>3</v>
      </c>
      <c r="B12" s="585"/>
      <c r="C12" s="554" t="s">
        <v>323</v>
      </c>
      <c r="D12" s="554" t="s">
        <v>41</v>
      </c>
      <c r="E12" s="567">
        <v>0</v>
      </c>
      <c r="F12" s="567">
        <v>0</v>
      </c>
      <c r="G12" s="567">
        <v>0</v>
      </c>
      <c r="H12" s="567"/>
      <c r="I12" s="567"/>
      <c r="J12" s="567">
        <v>1</v>
      </c>
      <c r="K12" s="567">
        <v>1</v>
      </c>
      <c r="L12" s="637">
        <f t="shared" ref="L12:N12" si="4">SUM(H12)</f>
        <v>0</v>
      </c>
      <c r="M12" s="637">
        <f t="shared" si="4"/>
        <v>0</v>
      </c>
      <c r="N12" s="637">
        <f t="shared" si="4"/>
        <v>1</v>
      </c>
      <c r="O12" s="585">
        <f t="shared" si="1"/>
        <v>1</v>
      </c>
      <c r="P12" s="828">
        <v>3.0000000000000001E-3</v>
      </c>
      <c r="Q12" s="645">
        <f t="shared" si="2"/>
        <v>3.0000000000000001E-3</v>
      </c>
      <c r="R12" s="591"/>
      <c r="S12" s="591"/>
      <c r="T12" s="592"/>
      <c r="U12" s="653">
        <v>1</v>
      </c>
      <c r="V12" s="831"/>
      <c r="W12" s="653">
        <v>1</v>
      </c>
      <c r="X12" s="832">
        <v>3</v>
      </c>
      <c r="Y12" s="591"/>
    </row>
    <row r="13" spans="1:25" s="535" customFormat="1" ht="27.95" customHeight="1">
      <c r="A13" s="826"/>
      <c r="B13" s="826"/>
      <c r="C13" s="631" t="s">
        <v>53</v>
      </c>
      <c r="D13" s="827"/>
      <c r="E13" s="827"/>
      <c r="F13" s="827"/>
      <c r="G13" s="827"/>
      <c r="H13" s="827"/>
      <c r="I13" s="827"/>
      <c r="J13" s="827"/>
      <c r="K13" s="827"/>
      <c r="L13" s="829"/>
      <c r="M13" s="829"/>
      <c r="N13" s="829"/>
      <c r="O13" s="829"/>
      <c r="P13" s="830">
        <f>SUM(P10:P12)</f>
        <v>6.6000000000000003E-2</v>
      </c>
      <c r="Q13" s="646">
        <f>SUM(Q10:Q12)</f>
        <v>3.32E-2</v>
      </c>
      <c r="R13" s="833"/>
      <c r="S13" s="833"/>
      <c r="T13" s="834"/>
      <c r="U13" s="833"/>
      <c r="V13" s="835"/>
      <c r="W13" s="833"/>
      <c r="X13" s="833"/>
      <c r="Y13" s="833"/>
    </row>
  </sheetData>
  <mergeCells count="23">
    <mergeCell ref="X1:X3"/>
    <mergeCell ref="Y1:Y3"/>
    <mergeCell ref="F1:F3"/>
    <mergeCell ref="G1:G3"/>
    <mergeCell ref="P2:P3"/>
    <mergeCell ref="Q2:Q3"/>
    <mergeCell ref="R1:R3"/>
    <mergeCell ref="H1:K1"/>
    <mergeCell ref="L1:Q1"/>
    <mergeCell ref="T1:U1"/>
    <mergeCell ref="V1:W1"/>
    <mergeCell ref="H2:K2"/>
    <mergeCell ref="L2:O2"/>
    <mergeCell ref="S1:S3"/>
    <mergeCell ref="T2:T3"/>
    <mergeCell ref="U2:U3"/>
    <mergeCell ref="V2:V3"/>
    <mergeCell ref="W2:W3"/>
    <mergeCell ref="A1:A3"/>
    <mergeCell ref="B1:B3"/>
    <mergeCell ref="C1:C3"/>
    <mergeCell ref="D1:D3"/>
    <mergeCell ref="E1:E3"/>
  </mergeCells>
  <printOptions horizontalCentered="1"/>
  <pageMargins left="0.39370078740157483" right="0.39370078740157483" top="1.1417322834645669" bottom="0.55118110236220474" header="0.31496062992125984" footer="0.31496062992125984"/>
  <pageSetup paperSize="9" scale="50" firstPageNumber="75" pageOrder="overThenDown" orientation="landscape" useFirstPageNumber="1" r:id="rId1"/>
  <headerFooter>
    <oddFooter>&amp;L&amp;A&amp;CСписък 2 излишни ОБВВПИ към 01,01.2023 г.&amp;R&amp;P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2065187536243"/>
  </sheetPr>
  <dimension ref="A1:AK31"/>
  <sheetViews>
    <sheetView view="pageBreakPreview" zoomScale="90" zoomScaleNormal="100" workbookViewId="0">
      <pane xSplit="3" ySplit="7" topLeftCell="U8" activePane="bottomRight" state="frozen"/>
      <selection pane="topRight"/>
      <selection pane="bottomLeft"/>
      <selection pane="bottomRight" activeCell="AB31" sqref="AB31"/>
    </sheetView>
  </sheetViews>
  <sheetFormatPr defaultColWidth="9.140625" defaultRowHeight="15"/>
  <cols>
    <col min="1" max="1" width="3.140625" style="659" customWidth="1"/>
    <col min="2" max="2" width="10.42578125" style="659" customWidth="1"/>
    <col min="3" max="3" width="47.42578125" style="659" customWidth="1"/>
    <col min="4" max="4" width="3.42578125" style="659" customWidth="1"/>
    <col min="5" max="5" width="7.140625" style="659" customWidth="1"/>
    <col min="6" max="6" width="5.5703125" style="659" customWidth="1"/>
    <col min="7" max="7" width="4.7109375" style="659" customWidth="1"/>
    <col min="8" max="8" width="4.7109375" style="660" customWidth="1"/>
    <col min="9" max="9" width="4.5703125" style="660" customWidth="1"/>
    <col min="10" max="10" width="5.5703125" style="660" customWidth="1"/>
    <col min="11" max="11" width="7" style="660" customWidth="1"/>
    <col min="12" max="12" width="5.5703125" style="660" customWidth="1"/>
    <col min="13" max="14" width="4.7109375" style="660" customWidth="1"/>
    <col min="15" max="15" width="7" style="660" customWidth="1"/>
    <col min="16" max="16" width="5.5703125" style="660" customWidth="1"/>
    <col min="17" max="17" width="4.5703125" style="660" customWidth="1"/>
    <col min="18" max="18" width="4.7109375" style="660" customWidth="1"/>
    <col min="19" max="19" width="7" style="660" customWidth="1"/>
    <col min="20" max="22" width="4.5703125" style="660" customWidth="1"/>
    <col min="23" max="23" width="6.85546875" style="660" customWidth="1"/>
    <col min="24" max="24" width="5.5703125" style="660" customWidth="1"/>
    <col min="25" max="25" width="4.7109375" style="660" customWidth="1"/>
    <col min="26" max="26" width="5.5703125" style="660" customWidth="1"/>
    <col min="27" max="27" width="7" style="660" customWidth="1"/>
    <col min="28" max="28" width="10" style="660" customWidth="1"/>
    <col min="29" max="29" width="8.5703125" style="660" customWidth="1"/>
    <col min="30" max="30" width="8.85546875" style="659" customWidth="1"/>
    <col min="31" max="32" width="3.28515625" style="659" customWidth="1"/>
    <col min="33" max="33" width="9.140625" style="659"/>
    <col min="34" max="34" width="7.28515625" style="659" customWidth="1"/>
    <col min="35" max="35" width="9.140625" style="659"/>
    <col min="36" max="36" width="6.42578125" style="659" customWidth="1"/>
    <col min="37" max="37" width="3.28515625" style="659" customWidth="1"/>
    <col min="38" max="16384" width="9.140625" style="659"/>
  </cols>
  <sheetData>
    <row r="1" spans="1:37">
      <c r="A1" s="1334" t="s">
        <v>2</v>
      </c>
      <c r="B1" s="661"/>
      <c r="C1" s="107"/>
      <c r="D1" s="1335" t="s">
        <v>4</v>
      </c>
      <c r="E1" s="1262" t="s">
        <v>5</v>
      </c>
      <c r="F1" s="1262" t="s">
        <v>6</v>
      </c>
      <c r="G1" s="1264" t="s">
        <v>7</v>
      </c>
      <c r="H1" s="662" t="s">
        <v>324</v>
      </c>
      <c r="I1" s="731"/>
      <c r="J1" s="731"/>
      <c r="K1" s="731"/>
      <c r="L1" s="1272" t="s">
        <v>325</v>
      </c>
      <c r="M1" s="1273"/>
      <c r="N1" s="1273"/>
      <c r="O1" s="1273"/>
      <c r="P1" s="1272" t="s">
        <v>326</v>
      </c>
      <c r="Q1" s="1273"/>
      <c r="R1" s="1273"/>
      <c r="S1" s="1274"/>
      <c r="T1" s="1272" t="s">
        <v>8</v>
      </c>
      <c r="U1" s="1273"/>
      <c r="V1" s="1273"/>
      <c r="W1" s="1274"/>
      <c r="X1" s="746" t="s">
        <v>13</v>
      </c>
      <c r="Y1" s="762"/>
      <c r="Z1" s="762"/>
      <c r="AA1" s="762"/>
      <c r="AB1" s="762"/>
      <c r="AC1" s="763"/>
      <c r="AD1" s="1335" t="s">
        <v>14</v>
      </c>
      <c r="AE1" s="1264" t="s">
        <v>15</v>
      </c>
      <c r="AF1" s="764" t="s">
        <v>16</v>
      </c>
      <c r="AG1" s="799"/>
      <c r="AH1" s="764" t="s">
        <v>17</v>
      </c>
      <c r="AI1" s="800"/>
      <c r="AJ1" s="1339" t="s">
        <v>18</v>
      </c>
      <c r="AK1" s="1341" t="s">
        <v>19</v>
      </c>
    </row>
    <row r="2" spans="1:37">
      <c r="A2" s="1334"/>
      <c r="B2" s="663"/>
      <c r="C2" s="664"/>
      <c r="D2" s="1335"/>
      <c r="E2" s="1262"/>
      <c r="F2" s="1262"/>
      <c r="G2" s="1264"/>
      <c r="H2" s="665"/>
      <c r="I2" s="732"/>
      <c r="J2" s="732"/>
      <c r="K2" s="732"/>
      <c r="L2" s="665"/>
      <c r="M2" s="732"/>
      <c r="N2" s="732"/>
      <c r="O2" s="732"/>
      <c r="P2" s="665"/>
      <c r="Q2" s="732"/>
      <c r="R2" s="732"/>
      <c r="S2" s="747"/>
      <c r="T2" s="665"/>
      <c r="U2" s="732"/>
      <c r="V2" s="732"/>
      <c r="W2" s="747"/>
      <c r="X2" s="748"/>
      <c r="Y2" s="765"/>
      <c r="Z2" s="765"/>
      <c r="AA2" s="765"/>
      <c r="AB2" s="766"/>
      <c r="AC2" s="767"/>
      <c r="AD2" s="1335"/>
      <c r="AE2" s="1264"/>
      <c r="AF2" s="768" t="s">
        <v>20</v>
      </c>
      <c r="AG2" s="801"/>
      <c r="AH2" s="768" t="s">
        <v>21</v>
      </c>
      <c r="AI2" s="802"/>
      <c r="AJ2" s="1339"/>
      <c r="AK2" s="1341"/>
    </row>
    <row r="3" spans="1:37">
      <c r="A3" s="1334"/>
      <c r="B3" s="663"/>
      <c r="C3" s="664"/>
      <c r="D3" s="1335"/>
      <c r="E3" s="1262"/>
      <c r="F3" s="1262"/>
      <c r="G3" s="1264"/>
      <c r="H3" s="666" t="s">
        <v>20</v>
      </c>
      <c r="I3" s="733"/>
      <c r="J3" s="733"/>
      <c r="K3" s="734"/>
      <c r="L3" s="666" t="s">
        <v>20</v>
      </c>
      <c r="M3" s="733"/>
      <c r="N3" s="733"/>
      <c r="O3" s="734"/>
      <c r="P3" s="666" t="s">
        <v>20</v>
      </c>
      <c r="Q3" s="733"/>
      <c r="R3" s="733"/>
      <c r="S3" s="734"/>
      <c r="T3" s="666" t="s">
        <v>20</v>
      </c>
      <c r="U3" s="733"/>
      <c r="V3" s="733"/>
      <c r="W3" s="734"/>
      <c r="X3" s="666" t="s">
        <v>20</v>
      </c>
      <c r="Y3" s="733"/>
      <c r="Z3" s="733"/>
      <c r="AA3" s="733"/>
      <c r="AB3" s="769"/>
      <c r="AC3" s="770"/>
      <c r="AD3" s="1335"/>
      <c r="AE3" s="1262"/>
      <c r="AF3" s="1336" t="s">
        <v>26</v>
      </c>
      <c r="AG3" s="1342" t="s">
        <v>27</v>
      </c>
      <c r="AH3" s="1343" t="s">
        <v>28</v>
      </c>
      <c r="AI3" s="1336" t="s">
        <v>29</v>
      </c>
      <c r="AJ3" s="1340"/>
      <c r="AK3" s="1341"/>
    </row>
    <row r="4" spans="1:37">
      <c r="A4" s="1334"/>
      <c r="B4" s="663" t="s">
        <v>94</v>
      </c>
      <c r="C4" s="664" t="s">
        <v>327</v>
      </c>
      <c r="D4" s="1335"/>
      <c r="E4" s="1262"/>
      <c r="F4" s="1262"/>
      <c r="G4" s="1264"/>
      <c r="H4" s="666" t="s">
        <v>328</v>
      </c>
      <c r="I4" s="733"/>
      <c r="J4" s="733"/>
      <c r="K4" s="734"/>
      <c r="L4" s="666" t="s">
        <v>328</v>
      </c>
      <c r="M4" s="733"/>
      <c r="N4" s="733"/>
      <c r="O4" s="734"/>
      <c r="P4" s="666" t="s">
        <v>328</v>
      </c>
      <c r="Q4" s="733"/>
      <c r="R4" s="733"/>
      <c r="S4" s="734"/>
      <c r="T4" s="666" t="s">
        <v>328</v>
      </c>
      <c r="U4" s="733"/>
      <c r="V4" s="733"/>
      <c r="W4" s="734"/>
      <c r="X4" s="666" t="s">
        <v>328</v>
      </c>
      <c r="Y4" s="733"/>
      <c r="Z4" s="733"/>
      <c r="AA4" s="733"/>
      <c r="AB4" s="771" t="s">
        <v>97</v>
      </c>
      <c r="AC4" s="772" t="s">
        <v>98</v>
      </c>
      <c r="AD4" s="1335"/>
      <c r="AE4" s="1262"/>
      <c r="AF4" s="1337"/>
      <c r="AG4" s="1337"/>
      <c r="AH4" s="1337"/>
      <c r="AI4" s="1337"/>
      <c r="AJ4" s="1340"/>
      <c r="AK4" s="1341"/>
    </row>
    <row r="5" spans="1:37">
      <c r="A5" s="1334"/>
      <c r="B5" s="663"/>
      <c r="C5" s="664"/>
      <c r="D5" s="1335"/>
      <c r="E5" s="1262"/>
      <c r="F5" s="1262"/>
      <c r="G5" s="1264"/>
      <c r="H5" s="667"/>
      <c r="I5" s="735"/>
      <c r="J5" s="736"/>
      <c r="K5" s="735"/>
      <c r="L5" s="667"/>
      <c r="M5" s="735"/>
      <c r="N5" s="736"/>
      <c r="O5" s="735"/>
      <c r="P5" s="667"/>
      <c r="Q5" s="735"/>
      <c r="R5" s="736"/>
      <c r="S5" s="735"/>
      <c r="T5" s="667"/>
      <c r="U5" s="735"/>
      <c r="V5" s="736"/>
      <c r="W5" s="735"/>
      <c r="X5" s="667"/>
      <c r="Y5" s="735"/>
      <c r="Z5" s="736"/>
      <c r="AA5" s="667"/>
      <c r="AB5" s="771" t="s">
        <v>100</v>
      </c>
      <c r="AC5" s="772" t="s">
        <v>100</v>
      </c>
      <c r="AD5" s="1335"/>
      <c r="AE5" s="1262"/>
      <c r="AF5" s="1337"/>
      <c r="AG5" s="1337"/>
      <c r="AH5" s="1337"/>
      <c r="AI5" s="1337"/>
      <c r="AJ5" s="1340"/>
      <c r="AK5" s="1341"/>
    </row>
    <row r="6" spans="1:37">
      <c r="A6" s="1334"/>
      <c r="B6" s="663"/>
      <c r="C6" s="664"/>
      <c r="D6" s="1335"/>
      <c r="E6" s="1262"/>
      <c r="F6" s="1262"/>
      <c r="G6" s="1264"/>
      <c r="H6" s="668" t="s">
        <v>30</v>
      </c>
      <c r="I6" s="737" t="s">
        <v>31</v>
      </c>
      <c r="J6" s="738" t="s">
        <v>32</v>
      </c>
      <c r="K6" s="737" t="s">
        <v>33</v>
      </c>
      <c r="L6" s="668" t="s">
        <v>30</v>
      </c>
      <c r="M6" s="737" t="s">
        <v>31</v>
      </c>
      <c r="N6" s="738" t="s">
        <v>32</v>
      </c>
      <c r="O6" s="737" t="s">
        <v>33</v>
      </c>
      <c r="P6" s="668" t="s">
        <v>30</v>
      </c>
      <c r="Q6" s="737" t="s">
        <v>31</v>
      </c>
      <c r="R6" s="738" t="s">
        <v>32</v>
      </c>
      <c r="S6" s="737" t="s">
        <v>33</v>
      </c>
      <c r="T6" s="668" t="s">
        <v>30</v>
      </c>
      <c r="U6" s="737" t="s">
        <v>31</v>
      </c>
      <c r="V6" s="738" t="s">
        <v>32</v>
      </c>
      <c r="W6" s="737" t="s">
        <v>33</v>
      </c>
      <c r="X6" s="668" t="s">
        <v>30</v>
      </c>
      <c r="Y6" s="737" t="s">
        <v>31</v>
      </c>
      <c r="Z6" s="738" t="s">
        <v>32</v>
      </c>
      <c r="AA6" s="668" t="s">
        <v>33</v>
      </c>
      <c r="AB6" s="771" t="s">
        <v>101</v>
      </c>
      <c r="AC6" s="772" t="s">
        <v>101</v>
      </c>
      <c r="AD6" s="1335"/>
      <c r="AE6" s="1262"/>
      <c r="AF6" s="1337"/>
      <c r="AG6" s="1337"/>
      <c r="AH6" s="1337"/>
      <c r="AI6" s="1337"/>
      <c r="AJ6" s="1340"/>
      <c r="AK6" s="1341"/>
    </row>
    <row r="7" spans="1:37">
      <c r="A7" s="1334"/>
      <c r="B7" s="669"/>
      <c r="C7" s="200"/>
      <c r="D7" s="1335"/>
      <c r="E7" s="1262"/>
      <c r="F7" s="1262"/>
      <c r="G7" s="1264"/>
      <c r="H7" s="670"/>
      <c r="I7" s="739"/>
      <c r="J7" s="740"/>
      <c r="K7" s="739"/>
      <c r="L7" s="670"/>
      <c r="M7" s="739"/>
      <c r="N7" s="740"/>
      <c r="O7" s="739"/>
      <c r="P7" s="670"/>
      <c r="Q7" s="739"/>
      <c r="R7" s="740"/>
      <c r="S7" s="739"/>
      <c r="T7" s="670"/>
      <c r="U7" s="739"/>
      <c r="V7" s="740"/>
      <c r="W7" s="739"/>
      <c r="X7" s="670"/>
      <c r="Y7" s="739"/>
      <c r="Z7" s="740"/>
      <c r="AA7" s="670"/>
      <c r="AB7" s="773"/>
      <c r="AC7" s="774"/>
      <c r="AD7" s="1335"/>
      <c r="AE7" s="1262"/>
      <c r="AF7" s="1338"/>
      <c r="AG7" s="1338"/>
      <c r="AH7" s="1338"/>
      <c r="AI7" s="1338"/>
      <c r="AJ7" s="1340"/>
      <c r="AK7" s="1341"/>
    </row>
    <row r="8" spans="1:37" ht="15.75">
      <c r="A8" s="108"/>
      <c r="B8" s="104"/>
      <c r="C8" s="462" t="s">
        <v>34</v>
      </c>
      <c r="D8" s="105"/>
      <c r="E8" s="106"/>
      <c r="F8" s="106"/>
      <c r="G8" s="108"/>
      <c r="H8" s="106"/>
      <c r="I8" s="108"/>
      <c r="J8" s="106"/>
      <c r="K8" s="108"/>
      <c r="L8" s="106"/>
      <c r="M8" s="108"/>
      <c r="N8" s="106"/>
      <c r="O8" s="108"/>
      <c r="P8" s="106"/>
      <c r="Q8" s="108"/>
      <c r="R8" s="106"/>
      <c r="S8" s="108"/>
      <c r="T8" s="106"/>
      <c r="U8" s="108"/>
      <c r="V8" s="106"/>
      <c r="W8" s="108"/>
      <c r="X8" s="106"/>
      <c r="Y8" s="108"/>
      <c r="Z8" s="106"/>
      <c r="AA8" s="108"/>
      <c r="AB8" s="106"/>
      <c r="AC8" s="108"/>
      <c r="AD8" s="106"/>
      <c r="AE8" s="108"/>
      <c r="AF8" s="106"/>
      <c r="AG8" s="108"/>
      <c r="AH8" s="106"/>
      <c r="AI8" s="108"/>
      <c r="AJ8" s="106"/>
      <c r="AK8" s="106"/>
    </row>
    <row r="9" spans="1:37" ht="89.25">
      <c r="A9" s="108"/>
      <c r="B9" s="104"/>
      <c r="C9" s="463" t="s">
        <v>35</v>
      </c>
      <c r="D9" s="105"/>
      <c r="E9" s="106"/>
      <c r="F9" s="106"/>
      <c r="G9" s="108"/>
      <c r="H9" s="106"/>
      <c r="I9" s="108"/>
      <c r="J9" s="106"/>
      <c r="K9" s="108"/>
      <c r="L9" s="106"/>
      <c r="M9" s="108"/>
      <c r="N9" s="106"/>
      <c r="O9" s="108"/>
      <c r="P9" s="106"/>
      <c r="Q9" s="108"/>
      <c r="R9" s="106"/>
      <c r="S9" s="108"/>
      <c r="T9" s="106"/>
      <c r="U9" s="108"/>
      <c r="V9" s="106"/>
      <c r="W9" s="108"/>
      <c r="X9" s="106"/>
      <c r="Y9" s="108"/>
      <c r="Z9" s="106"/>
      <c r="AA9" s="108"/>
      <c r="AB9" s="106"/>
      <c r="AC9" s="108"/>
      <c r="AD9" s="106"/>
      <c r="AE9" s="108"/>
      <c r="AF9" s="106"/>
      <c r="AG9" s="108"/>
      <c r="AH9" s="106"/>
      <c r="AI9" s="108"/>
      <c r="AJ9" s="106"/>
      <c r="AK9" s="106"/>
    </row>
    <row r="10" spans="1:37">
      <c r="A10" s="106"/>
      <c r="B10" s="671"/>
      <c r="C10" s="112" t="s">
        <v>36</v>
      </c>
      <c r="D10" s="672"/>
      <c r="E10" s="673"/>
      <c r="F10" s="673"/>
      <c r="G10" s="673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4"/>
      <c r="S10" s="674"/>
      <c r="T10" s="749"/>
      <c r="U10" s="749"/>
      <c r="V10" s="750"/>
      <c r="W10" s="751"/>
      <c r="X10" s="674"/>
      <c r="Y10" s="674"/>
      <c r="Z10" s="674"/>
      <c r="AA10" s="674"/>
      <c r="AB10" s="775"/>
      <c r="AC10" s="776"/>
      <c r="AD10" s="777"/>
      <c r="AE10" s="777"/>
      <c r="AF10" s="777"/>
      <c r="AG10" s="777"/>
      <c r="AH10" s="803"/>
      <c r="AI10" s="803"/>
      <c r="AJ10" s="804"/>
      <c r="AK10" s="777"/>
    </row>
    <row r="11" spans="1:37">
      <c r="A11" s="675" t="s">
        <v>329</v>
      </c>
      <c r="B11" s="676"/>
      <c r="C11" s="384" t="s">
        <v>37</v>
      </c>
      <c r="D11" s="677"/>
      <c r="E11" s="678"/>
      <c r="F11" s="678"/>
      <c r="G11" s="678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752"/>
      <c r="U11" s="752"/>
      <c r="V11" s="753"/>
      <c r="W11" s="754"/>
      <c r="X11" s="679"/>
      <c r="Y11" s="679"/>
      <c r="Z11" s="679"/>
      <c r="AA11" s="679"/>
      <c r="AB11" s="778"/>
      <c r="AC11" s="779"/>
      <c r="AD11" s="780"/>
      <c r="AE11" s="780"/>
      <c r="AF11" s="780"/>
      <c r="AG11" s="780"/>
      <c r="AH11" s="805"/>
      <c r="AI11" s="805"/>
      <c r="AJ11" s="806"/>
      <c r="AK11" s="780"/>
    </row>
    <row r="12" spans="1:37">
      <c r="A12" s="106"/>
      <c r="B12" s="671"/>
      <c r="C12" s="112" t="s">
        <v>330</v>
      </c>
      <c r="D12" s="672"/>
      <c r="E12" s="673"/>
      <c r="F12" s="673"/>
      <c r="G12" s="673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749"/>
      <c r="U12" s="749"/>
      <c r="V12" s="750"/>
      <c r="W12" s="751"/>
      <c r="X12" s="674"/>
      <c r="Y12" s="674"/>
      <c r="Z12" s="674"/>
      <c r="AA12" s="674"/>
      <c r="AB12" s="775"/>
      <c r="AC12" s="776"/>
      <c r="AD12" s="777"/>
      <c r="AE12" s="777"/>
      <c r="AF12" s="777"/>
      <c r="AG12" s="777"/>
      <c r="AH12" s="803"/>
      <c r="AI12" s="803"/>
      <c r="AJ12" s="804"/>
      <c r="AK12" s="777"/>
    </row>
    <row r="13" spans="1:37">
      <c r="A13" s="106" t="s">
        <v>329</v>
      </c>
      <c r="B13" s="680"/>
      <c r="C13" s="131" t="s">
        <v>38</v>
      </c>
      <c r="D13" s="202"/>
      <c r="E13" s="681"/>
      <c r="F13" s="681"/>
      <c r="G13" s="681"/>
      <c r="H13" s="674"/>
      <c r="I13" s="674"/>
      <c r="J13" s="674"/>
      <c r="K13" s="741"/>
      <c r="L13" s="674"/>
      <c r="M13" s="674"/>
      <c r="N13" s="674"/>
      <c r="O13" s="741"/>
      <c r="P13" s="674"/>
      <c r="Q13" s="674"/>
      <c r="R13" s="674"/>
      <c r="S13" s="741"/>
      <c r="T13" s="749"/>
      <c r="U13" s="749"/>
      <c r="V13" s="750"/>
      <c r="W13" s="751"/>
      <c r="X13" s="674"/>
      <c r="Y13" s="674"/>
      <c r="Z13" s="674"/>
      <c r="AA13" s="741"/>
      <c r="AB13" s="781"/>
      <c r="AC13" s="782"/>
      <c r="AD13" s="196"/>
      <c r="AE13" s="783"/>
      <c r="AF13" s="177"/>
      <c r="AG13" s="177"/>
      <c r="AH13" s="196"/>
      <c r="AI13" s="196"/>
      <c r="AJ13" s="775"/>
      <c r="AK13" s="783"/>
    </row>
    <row r="14" spans="1:37">
      <c r="A14" s="113"/>
      <c r="B14" s="682"/>
      <c r="C14" s="683" t="s">
        <v>331</v>
      </c>
      <c r="D14" s="684"/>
      <c r="E14" s="683"/>
      <c r="F14" s="683"/>
      <c r="G14" s="685"/>
      <c r="H14" s="686"/>
      <c r="I14" s="686"/>
      <c r="J14" s="742"/>
      <c r="K14" s="686"/>
      <c r="L14" s="686"/>
      <c r="M14" s="686"/>
      <c r="N14" s="742"/>
      <c r="O14" s="686"/>
      <c r="P14" s="686"/>
      <c r="Q14" s="686"/>
      <c r="R14" s="742"/>
      <c r="S14" s="686"/>
      <c r="T14" s="755"/>
      <c r="U14" s="755"/>
      <c r="V14" s="756"/>
      <c r="W14" s="757"/>
      <c r="X14" s="758"/>
      <c r="Y14" s="784"/>
      <c r="Z14" s="784"/>
      <c r="AA14" s="758"/>
      <c r="AB14" s="785"/>
      <c r="AC14" s="785"/>
      <c r="AD14" s="113"/>
      <c r="AE14" s="113"/>
      <c r="AF14" s="786"/>
      <c r="AG14" s="786"/>
      <c r="AH14" s="113"/>
      <c r="AI14" s="113"/>
      <c r="AJ14" s="807"/>
      <c r="AK14" s="808"/>
    </row>
    <row r="15" spans="1:37">
      <c r="A15" s="687">
        <v>1</v>
      </c>
      <c r="B15" s="688" t="s">
        <v>332</v>
      </c>
      <c r="C15" s="689" t="s">
        <v>333</v>
      </c>
      <c r="D15" s="690" t="s">
        <v>41</v>
      </c>
      <c r="E15" s="688">
        <v>10</v>
      </c>
      <c r="F15" s="688">
        <v>56</v>
      </c>
      <c r="G15" s="688">
        <v>55</v>
      </c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>
        <v>2</v>
      </c>
      <c r="S15" s="691">
        <f t="shared" ref="S15:S20" si="0">SUM(P15:R15)</f>
        <v>2</v>
      </c>
      <c r="T15" s="759"/>
      <c r="U15" s="759"/>
      <c r="V15" s="759"/>
      <c r="W15" s="759"/>
      <c r="X15" s="691"/>
      <c r="Y15" s="691"/>
      <c r="Z15" s="691">
        <f t="shared" ref="Z15:AA21" si="1">J15+N15+R15+V15</f>
        <v>2</v>
      </c>
      <c r="AA15" s="691">
        <f t="shared" si="1"/>
        <v>2</v>
      </c>
      <c r="AB15" s="787">
        <f>AH15/AI15*AA15/1000</f>
        <v>0.57999999999999996</v>
      </c>
      <c r="AC15" s="787">
        <f>AJ15*AA15/1000</f>
        <v>0.53600000000000003</v>
      </c>
      <c r="AD15" s="750"/>
      <c r="AE15" s="750"/>
      <c r="AF15" s="750"/>
      <c r="AG15" s="750"/>
      <c r="AH15" s="750">
        <v>290</v>
      </c>
      <c r="AI15" s="688">
        <v>1</v>
      </c>
      <c r="AJ15" s="809">
        <v>268</v>
      </c>
      <c r="AK15" s="810"/>
    </row>
    <row r="16" spans="1:37" ht="15.75">
      <c r="A16" s="687">
        <v>4</v>
      </c>
      <c r="B16" s="688" t="s">
        <v>332</v>
      </c>
      <c r="C16" s="689" t="s">
        <v>333</v>
      </c>
      <c r="D16" s="690" t="s">
        <v>41</v>
      </c>
      <c r="E16" s="688">
        <v>66</v>
      </c>
      <c r="F16" s="688">
        <v>56</v>
      </c>
      <c r="G16" s="688">
        <v>55</v>
      </c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>
        <v>50</v>
      </c>
      <c r="S16" s="691">
        <f t="shared" si="0"/>
        <v>50</v>
      </c>
      <c r="T16" s="760"/>
      <c r="U16" s="760"/>
      <c r="V16" s="760"/>
      <c r="W16" s="760"/>
      <c r="X16" s="691"/>
      <c r="Y16" s="691"/>
      <c r="Z16" s="691">
        <f t="shared" si="1"/>
        <v>50</v>
      </c>
      <c r="AA16" s="691">
        <f t="shared" si="1"/>
        <v>50</v>
      </c>
      <c r="AB16" s="787">
        <f>AH16/AI16*AA16/1000</f>
        <v>14.5</v>
      </c>
      <c r="AC16" s="787">
        <f>AJ16*AA16/1000</f>
        <v>13.4</v>
      </c>
      <c r="AD16" s="750"/>
      <c r="AE16" s="750"/>
      <c r="AF16" s="750"/>
      <c r="AG16" s="750"/>
      <c r="AH16" s="750">
        <v>290</v>
      </c>
      <c r="AI16" s="688">
        <v>1</v>
      </c>
      <c r="AJ16" s="809">
        <v>268</v>
      </c>
      <c r="AK16" s="810"/>
    </row>
    <row r="17" spans="1:37" ht="15.75">
      <c r="A17" s="687">
        <v>5</v>
      </c>
      <c r="B17" s="688" t="s">
        <v>332</v>
      </c>
      <c r="C17" s="689" t="s">
        <v>333</v>
      </c>
      <c r="D17" s="690" t="s">
        <v>41</v>
      </c>
      <c r="E17" s="688">
        <v>68</v>
      </c>
      <c r="F17" s="688">
        <v>56</v>
      </c>
      <c r="G17" s="688">
        <v>55</v>
      </c>
      <c r="H17" s="691"/>
      <c r="I17" s="691"/>
      <c r="J17" s="691"/>
      <c r="K17" s="691"/>
      <c r="L17" s="691"/>
      <c r="M17" s="691"/>
      <c r="N17" s="691"/>
      <c r="O17" s="691"/>
      <c r="P17" s="691"/>
      <c r="Q17" s="691"/>
      <c r="R17" s="691">
        <v>51</v>
      </c>
      <c r="S17" s="691">
        <f t="shared" si="0"/>
        <v>51</v>
      </c>
      <c r="T17" s="760"/>
      <c r="U17" s="760"/>
      <c r="V17" s="760"/>
      <c r="W17" s="760"/>
      <c r="X17" s="691"/>
      <c r="Y17" s="691"/>
      <c r="Z17" s="691">
        <f t="shared" si="1"/>
        <v>51</v>
      </c>
      <c r="AA17" s="691">
        <f t="shared" si="1"/>
        <v>51</v>
      </c>
      <c r="AB17" s="787">
        <f>AH17/AI17*AA17/1000</f>
        <v>14.79</v>
      </c>
      <c r="AC17" s="787">
        <f>AJ17*AA17/1000</f>
        <v>13.667999999999999</v>
      </c>
      <c r="AD17" s="750"/>
      <c r="AE17" s="750"/>
      <c r="AF17" s="750"/>
      <c r="AG17" s="750"/>
      <c r="AH17" s="750">
        <v>290</v>
      </c>
      <c r="AI17" s="688">
        <v>1</v>
      </c>
      <c r="AJ17" s="809">
        <v>268</v>
      </c>
      <c r="AK17" s="810"/>
    </row>
    <row r="18" spans="1:37" ht="15.75">
      <c r="A18" s="687">
        <v>6</v>
      </c>
      <c r="B18" s="688" t="s">
        <v>332</v>
      </c>
      <c r="C18" s="689" t="s">
        <v>333</v>
      </c>
      <c r="D18" s="690" t="s">
        <v>41</v>
      </c>
      <c r="E18" s="688">
        <v>71</v>
      </c>
      <c r="F18" s="688">
        <v>56</v>
      </c>
      <c r="G18" s="688">
        <v>55</v>
      </c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1">
        <v>52</v>
      </c>
      <c r="S18" s="691">
        <f t="shared" si="0"/>
        <v>52</v>
      </c>
      <c r="T18" s="760"/>
      <c r="U18" s="760"/>
      <c r="V18" s="760"/>
      <c r="W18" s="760"/>
      <c r="X18" s="691"/>
      <c r="Y18" s="691"/>
      <c r="Z18" s="691">
        <f t="shared" si="1"/>
        <v>52</v>
      </c>
      <c r="AA18" s="691">
        <f t="shared" si="1"/>
        <v>52</v>
      </c>
      <c r="AB18" s="787">
        <f>AH18/AI18*AA18/1000</f>
        <v>15.08</v>
      </c>
      <c r="AC18" s="787">
        <f>AJ18*AA18/1000</f>
        <v>13.936</v>
      </c>
      <c r="AD18" s="750"/>
      <c r="AE18" s="750"/>
      <c r="AF18" s="750"/>
      <c r="AG18" s="750"/>
      <c r="AH18" s="750">
        <v>290</v>
      </c>
      <c r="AI18" s="688">
        <v>1</v>
      </c>
      <c r="AJ18" s="809">
        <v>268</v>
      </c>
      <c r="AK18" s="810"/>
    </row>
    <row r="19" spans="1:37" ht="15.75">
      <c r="A19" s="687">
        <v>7</v>
      </c>
      <c r="B19" s="688" t="s">
        <v>332</v>
      </c>
      <c r="C19" s="689" t="s">
        <v>333</v>
      </c>
      <c r="D19" s="690" t="s">
        <v>41</v>
      </c>
      <c r="E19" s="688">
        <v>33</v>
      </c>
      <c r="F19" s="688">
        <v>57</v>
      </c>
      <c r="G19" s="688">
        <v>55</v>
      </c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>
        <v>5</v>
      </c>
      <c r="S19" s="691">
        <f t="shared" si="0"/>
        <v>5</v>
      </c>
      <c r="T19" s="760"/>
      <c r="U19" s="760"/>
      <c r="V19" s="760"/>
      <c r="W19" s="760"/>
      <c r="X19" s="691"/>
      <c r="Y19" s="691"/>
      <c r="Z19" s="691">
        <f t="shared" si="1"/>
        <v>5</v>
      </c>
      <c r="AA19" s="691">
        <f t="shared" si="1"/>
        <v>5</v>
      </c>
      <c r="AB19" s="787">
        <f>AH19/AI19*AA19/1000</f>
        <v>1.45</v>
      </c>
      <c r="AC19" s="787">
        <f>AJ19*AA19/1000</f>
        <v>1.34</v>
      </c>
      <c r="AD19" s="750"/>
      <c r="AE19" s="750"/>
      <c r="AF19" s="750"/>
      <c r="AG19" s="750"/>
      <c r="AH19" s="750">
        <v>290</v>
      </c>
      <c r="AI19" s="688">
        <v>1</v>
      </c>
      <c r="AJ19" s="809">
        <v>268</v>
      </c>
      <c r="AK19" s="810"/>
    </row>
    <row r="20" spans="1:37" ht="15.75">
      <c r="A20" s="687">
        <v>9</v>
      </c>
      <c r="B20" s="688" t="s">
        <v>332</v>
      </c>
      <c r="C20" s="689" t="s">
        <v>333</v>
      </c>
      <c r="D20" s="690" t="s">
        <v>41</v>
      </c>
      <c r="E20" s="688">
        <v>63</v>
      </c>
      <c r="F20" s="688">
        <v>57</v>
      </c>
      <c r="G20" s="688">
        <v>55</v>
      </c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>
        <v>10</v>
      </c>
      <c r="S20" s="691">
        <f t="shared" si="0"/>
        <v>10</v>
      </c>
      <c r="T20" s="760"/>
      <c r="U20" s="760"/>
      <c r="V20" s="760"/>
      <c r="W20" s="760"/>
      <c r="X20" s="691"/>
      <c r="Y20" s="691"/>
      <c r="Z20" s="691">
        <f t="shared" si="1"/>
        <v>10</v>
      </c>
      <c r="AA20" s="691">
        <f t="shared" si="1"/>
        <v>10</v>
      </c>
      <c r="AB20" s="787">
        <f t="shared" ref="AB20" si="2">AH20/AI20*AA20/1000</f>
        <v>2.9</v>
      </c>
      <c r="AC20" s="787">
        <f t="shared" ref="AC20" si="3">AJ20*AA20/1000</f>
        <v>2.68</v>
      </c>
      <c r="AD20" s="750"/>
      <c r="AE20" s="750"/>
      <c r="AF20" s="750"/>
      <c r="AG20" s="750"/>
      <c r="AH20" s="750">
        <v>290</v>
      </c>
      <c r="AI20" s="688">
        <v>1</v>
      </c>
      <c r="AJ20" s="809">
        <v>268</v>
      </c>
      <c r="AK20" s="810"/>
    </row>
    <row r="21" spans="1:37" s="655" customFormat="1">
      <c r="A21" s="692"/>
      <c r="B21" s="693"/>
      <c r="C21" s="694" t="s">
        <v>53</v>
      </c>
      <c r="D21" s="695" t="s">
        <v>41</v>
      </c>
      <c r="E21" s="696"/>
      <c r="F21" s="696"/>
      <c r="G21" s="697"/>
      <c r="H21" s="698"/>
      <c r="I21" s="698"/>
      <c r="J21" s="698">
        <f>SUM(J15:J20)</f>
        <v>0</v>
      </c>
      <c r="K21" s="698">
        <f>SUM(K15:K20)</f>
        <v>0</v>
      </c>
      <c r="L21" s="698"/>
      <c r="M21" s="698"/>
      <c r="N21" s="698"/>
      <c r="O21" s="698"/>
      <c r="P21" s="698">
        <f>SUM(P15:P20)</f>
        <v>0</v>
      </c>
      <c r="Q21" s="698"/>
      <c r="R21" s="698">
        <f>SUM(R15:R20)</f>
        <v>170</v>
      </c>
      <c r="S21" s="698">
        <f>SUM(S15:S20)</f>
        <v>170</v>
      </c>
      <c r="T21" s="698"/>
      <c r="U21" s="698"/>
      <c r="V21" s="698"/>
      <c r="W21" s="698"/>
      <c r="X21" s="723">
        <f>H21+L21+P21+T21</f>
        <v>0</v>
      </c>
      <c r="Y21" s="723"/>
      <c r="Z21" s="723">
        <f>J21+N21+R21+V21</f>
        <v>170</v>
      </c>
      <c r="AA21" s="723">
        <f t="shared" si="1"/>
        <v>170</v>
      </c>
      <c r="AB21" s="788">
        <f>(AA21*AH21/1000)/AI21</f>
        <v>56.95</v>
      </c>
      <c r="AC21" s="788">
        <f>AA21*AJ21/1000</f>
        <v>40.119999999999997</v>
      </c>
      <c r="AD21" s="692"/>
      <c r="AE21" s="692"/>
      <c r="AF21" s="789"/>
      <c r="AG21" s="789"/>
      <c r="AH21" s="692">
        <v>335</v>
      </c>
      <c r="AI21" s="692">
        <v>1</v>
      </c>
      <c r="AJ21" s="811">
        <v>236</v>
      </c>
      <c r="AK21" s="812"/>
    </row>
    <row r="22" spans="1:37" s="656" customFormat="1">
      <c r="A22" s="699"/>
      <c r="B22" s="700"/>
      <c r="C22" s="701" t="s">
        <v>334</v>
      </c>
      <c r="D22" s="702"/>
      <c r="E22" s="701"/>
      <c r="F22" s="701"/>
      <c r="G22" s="703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4"/>
      <c r="T22" s="744"/>
      <c r="U22" s="744"/>
      <c r="V22" s="744"/>
      <c r="W22" s="744"/>
      <c r="X22" s="711"/>
      <c r="Y22" s="711"/>
      <c r="Z22" s="711"/>
      <c r="AA22" s="711"/>
      <c r="AB22" s="790"/>
      <c r="AC22" s="790"/>
      <c r="AD22" s="699"/>
      <c r="AE22" s="699"/>
      <c r="AF22" s="791"/>
      <c r="AG22" s="791"/>
      <c r="AH22" s="699"/>
      <c r="AI22" s="699"/>
      <c r="AJ22" s="813"/>
      <c r="AK22" s="814"/>
    </row>
    <row r="23" spans="1:37" s="656" customFormat="1">
      <c r="A23" s="705">
        <v>13</v>
      </c>
      <c r="B23" s="706"/>
      <c r="C23" s="707" t="s">
        <v>335</v>
      </c>
      <c r="D23" s="708" t="s">
        <v>41</v>
      </c>
      <c r="E23" s="708">
        <v>0</v>
      </c>
      <c r="F23" s="709">
        <v>0</v>
      </c>
      <c r="G23" s="710"/>
      <c r="H23" s="711">
        <v>72</v>
      </c>
      <c r="I23" s="743"/>
      <c r="J23" s="711"/>
      <c r="K23" s="744">
        <f>SUM(H23:J23)</f>
        <v>72</v>
      </c>
      <c r="L23" s="743"/>
      <c r="M23" s="743"/>
      <c r="N23" s="711"/>
      <c r="O23" s="744"/>
      <c r="P23" s="743"/>
      <c r="Q23" s="743"/>
      <c r="R23" s="743"/>
      <c r="S23" s="743"/>
      <c r="T23" s="744"/>
      <c r="U23" s="744"/>
      <c r="V23" s="744"/>
      <c r="W23" s="744"/>
      <c r="X23" s="711">
        <f t="shared" ref="X23:X24" si="4">H23+L23+P23+T23</f>
        <v>72</v>
      </c>
      <c r="Y23" s="711"/>
      <c r="Z23" s="711">
        <f t="shared" ref="Z23:AA24" si="5">J23+N23+R23+V23</f>
        <v>0</v>
      </c>
      <c r="AA23" s="711">
        <f t="shared" si="5"/>
        <v>72</v>
      </c>
      <c r="AB23" s="792">
        <f t="shared" ref="AB23" si="6">(AA23*AI23/1000)/AI23</f>
        <v>7.2000000000000008E-2</v>
      </c>
      <c r="AC23" s="792">
        <f t="shared" ref="AC23" si="7">AJ23*AA23/1000</f>
        <v>2.1599999999999998E-2</v>
      </c>
      <c r="AD23" s="710"/>
      <c r="AE23" s="793"/>
      <c r="AF23" s="793"/>
      <c r="AG23" s="793"/>
      <c r="AH23" s="716">
        <v>22</v>
      </c>
      <c r="AI23" s="708">
        <v>288</v>
      </c>
      <c r="AJ23" s="815">
        <v>0.3</v>
      </c>
      <c r="AK23" s="793"/>
    </row>
    <row r="24" spans="1:37" s="657" customFormat="1">
      <c r="A24" s="692"/>
      <c r="B24" s="693"/>
      <c r="C24" s="694" t="s">
        <v>53</v>
      </c>
      <c r="D24" s="695" t="s">
        <v>41</v>
      </c>
      <c r="E24" s="696"/>
      <c r="F24" s="696"/>
      <c r="G24" s="697"/>
      <c r="H24" s="712">
        <f>SUM(H23:H23)</f>
        <v>72</v>
      </c>
      <c r="I24" s="712"/>
      <c r="J24" s="712">
        <f t="shared" ref="J24:O24" si="8">SUM(J23:J23)</f>
        <v>0</v>
      </c>
      <c r="K24" s="712">
        <f t="shared" si="8"/>
        <v>72</v>
      </c>
      <c r="L24" s="712">
        <f t="shared" si="8"/>
        <v>0</v>
      </c>
      <c r="M24" s="712">
        <f t="shared" si="8"/>
        <v>0</v>
      </c>
      <c r="N24" s="712">
        <f t="shared" si="8"/>
        <v>0</v>
      </c>
      <c r="O24" s="712">
        <f t="shared" si="8"/>
        <v>0</v>
      </c>
      <c r="P24" s="712"/>
      <c r="Q24" s="712"/>
      <c r="R24" s="712"/>
      <c r="S24" s="712"/>
      <c r="T24" s="712"/>
      <c r="U24" s="712"/>
      <c r="V24" s="712"/>
      <c r="W24" s="712"/>
      <c r="X24" s="723">
        <f t="shared" si="4"/>
        <v>72</v>
      </c>
      <c r="Y24" s="723">
        <f>I24+M24+Q24+U24</f>
        <v>0</v>
      </c>
      <c r="Z24" s="723">
        <f t="shared" si="5"/>
        <v>0</v>
      </c>
      <c r="AA24" s="723">
        <f t="shared" si="5"/>
        <v>72</v>
      </c>
      <c r="AB24" s="794">
        <f>SUM(AB23:AB23)</f>
        <v>7.2000000000000008E-2</v>
      </c>
      <c r="AC24" s="794">
        <f>SUM(AC23:AC23)</f>
        <v>2.1599999999999998E-2</v>
      </c>
      <c r="AD24" s="692"/>
      <c r="AE24" s="692"/>
      <c r="AF24" s="789"/>
      <c r="AG24" s="789"/>
      <c r="AH24" s="692">
        <v>22</v>
      </c>
      <c r="AI24" s="692">
        <v>288</v>
      </c>
      <c r="AJ24" s="811">
        <v>0.3</v>
      </c>
      <c r="AK24" s="812"/>
    </row>
    <row r="25" spans="1:37" s="656" customFormat="1">
      <c r="A25" s="713">
        <v>3</v>
      </c>
      <c r="B25" s="700"/>
      <c r="C25" s="714" t="s">
        <v>336</v>
      </c>
      <c r="D25" s="715" t="s">
        <v>41</v>
      </c>
      <c r="E25" s="716">
        <v>0</v>
      </c>
      <c r="F25" s="716">
        <v>0</v>
      </c>
      <c r="G25" s="703"/>
      <c r="H25" s="717">
        <v>10</v>
      </c>
      <c r="I25" s="717"/>
      <c r="J25" s="744"/>
      <c r="K25" s="744">
        <f>SUM(H25:J25)</f>
        <v>10</v>
      </c>
      <c r="L25" s="717"/>
      <c r="M25" s="717"/>
      <c r="N25" s="745"/>
      <c r="O25" s="744"/>
      <c r="P25" s="717"/>
      <c r="Q25" s="717"/>
      <c r="R25" s="745"/>
      <c r="S25" s="744"/>
      <c r="T25" s="744"/>
      <c r="U25" s="744"/>
      <c r="V25" s="744"/>
      <c r="W25" s="744"/>
      <c r="X25" s="711">
        <f t="shared" ref="X25:AA30" si="9">H25+L25+P25+T25</f>
        <v>10</v>
      </c>
      <c r="Y25" s="711"/>
      <c r="Z25" s="711"/>
      <c r="AA25" s="711">
        <f t="shared" si="9"/>
        <v>10</v>
      </c>
      <c r="AB25" s="792">
        <f>(AA25*AH25/1000)/AI25</f>
        <v>0.125</v>
      </c>
      <c r="AC25" s="792">
        <f>AA25*AJ25/1000</f>
        <v>0.13500000000000001</v>
      </c>
      <c r="AD25" s="713"/>
      <c r="AE25" s="713"/>
      <c r="AF25" s="795"/>
      <c r="AG25" s="795"/>
      <c r="AH25" s="713">
        <v>25</v>
      </c>
      <c r="AI25" s="713">
        <v>2</v>
      </c>
      <c r="AJ25" s="816">
        <v>13.5</v>
      </c>
      <c r="AK25" s="817"/>
    </row>
    <row r="26" spans="1:37" s="657" customFormat="1">
      <c r="A26" s="692"/>
      <c r="B26" s="693"/>
      <c r="C26" s="694" t="s">
        <v>53</v>
      </c>
      <c r="D26" s="695" t="s">
        <v>41</v>
      </c>
      <c r="E26" s="696"/>
      <c r="F26" s="696"/>
      <c r="G26" s="697"/>
      <c r="H26" s="712">
        <f>SUM(H25)</f>
        <v>10</v>
      </c>
      <c r="I26" s="712">
        <f>SUM(I25)</f>
        <v>0</v>
      </c>
      <c r="J26" s="712">
        <f>SUM(J25)</f>
        <v>0</v>
      </c>
      <c r="K26" s="712">
        <f>SUM(K25)</f>
        <v>10</v>
      </c>
      <c r="L26" s="712"/>
      <c r="M26" s="712"/>
      <c r="N26" s="712"/>
      <c r="O26" s="712"/>
      <c r="P26" s="712"/>
      <c r="Q26" s="712"/>
      <c r="R26" s="712"/>
      <c r="S26" s="712"/>
      <c r="T26" s="698"/>
      <c r="U26" s="698"/>
      <c r="V26" s="698"/>
      <c r="W26" s="698"/>
      <c r="X26" s="723">
        <f t="shared" si="9"/>
        <v>10</v>
      </c>
      <c r="Y26" s="723"/>
      <c r="Z26" s="723">
        <f t="shared" si="9"/>
        <v>0</v>
      </c>
      <c r="AA26" s="723">
        <f t="shared" si="9"/>
        <v>10</v>
      </c>
      <c r="AB26" s="788">
        <f t="shared" ref="AB26" si="10">(AA26*AH26/1000)/AI26</f>
        <v>0.125</v>
      </c>
      <c r="AC26" s="788">
        <f>AA26*AJ26/1000</f>
        <v>0.13500000000000001</v>
      </c>
      <c r="AD26" s="692"/>
      <c r="AE26" s="692"/>
      <c r="AF26" s="789"/>
      <c r="AG26" s="789"/>
      <c r="AH26" s="692">
        <v>25</v>
      </c>
      <c r="AI26" s="692">
        <v>2</v>
      </c>
      <c r="AJ26" s="811">
        <v>13.5</v>
      </c>
      <c r="AK26" s="812"/>
    </row>
    <row r="27" spans="1:37" s="656" customFormat="1">
      <c r="A27" s="705">
        <v>1</v>
      </c>
      <c r="B27" s="706"/>
      <c r="C27" s="707" t="s">
        <v>337</v>
      </c>
      <c r="D27" s="708" t="s">
        <v>41</v>
      </c>
      <c r="E27" s="708"/>
      <c r="F27" s="709"/>
      <c r="G27" s="710"/>
      <c r="H27" s="711">
        <v>9</v>
      </c>
      <c r="I27" s="743"/>
      <c r="J27" s="711"/>
      <c r="K27" s="711">
        <f>SUM(H27:J27)</f>
        <v>9</v>
      </c>
      <c r="L27" s="743"/>
      <c r="M27" s="743"/>
      <c r="N27" s="711"/>
      <c r="O27" s="711"/>
      <c r="P27" s="743"/>
      <c r="Q27" s="743"/>
      <c r="R27" s="743"/>
      <c r="S27" s="743"/>
      <c r="T27" s="744"/>
      <c r="U27" s="744"/>
      <c r="V27" s="744"/>
      <c r="W27" s="744"/>
      <c r="X27" s="711">
        <f>H27</f>
        <v>9</v>
      </c>
      <c r="Y27" s="711"/>
      <c r="Z27" s="711"/>
      <c r="AA27" s="711">
        <f t="shared" si="9"/>
        <v>9</v>
      </c>
      <c r="AB27" s="792">
        <f t="shared" ref="AB27:AB30" si="11">AH27/AI27*AA27/1000</f>
        <v>2.7E-2</v>
      </c>
      <c r="AC27" s="792">
        <f t="shared" ref="AC27:AC30" si="12">AJ27*AA27/1000</f>
        <v>2.7E-2</v>
      </c>
      <c r="AD27" s="710"/>
      <c r="AE27" s="793"/>
      <c r="AF27" s="793"/>
      <c r="AG27" s="793"/>
      <c r="AH27" s="818">
        <v>3</v>
      </c>
      <c r="AI27" s="708">
        <v>1</v>
      </c>
      <c r="AJ27" s="815">
        <v>3</v>
      </c>
      <c r="AK27" s="793"/>
    </row>
    <row r="28" spans="1:37" s="657" customFormat="1">
      <c r="A28" s="718"/>
      <c r="B28" s="719"/>
      <c r="C28" s="720" t="s">
        <v>53</v>
      </c>
      <c r="D28" s="721" t="s">
        <v>41</v>
      </c>
      <c r="E28" s="721"/>
      <c r="F28" s="722"/>
      <c r="G28" s="721"/>
      <c r="H28" s="723">
        <f>SUM(H27)</f>
        <v>9</v>
      </c>
      <c r="I28" s="723"/>
      <c r="J28" s="723"/>
      <c r="K28" s="723">
        <f>SUM(K27)</f>
        <v>9</v>
      </c>
      <c r="L28" s="723"/>
      <c r="M28" s="723"/>
      <c r="N28" s="723"/>
      <c r="O28" s="723"/>
      <c r="P28" s="723"/>
      <c r="Q28" s="723"/>
      <c r="R28" s="723"/>
      <c r="S28" s="723"/>
      <c r="T28" s="698"/>
      <c r="U28" s="698"/>
      <c r="V28" s="698"/>
      <c r="W28" s="698"/>
      <c r="X28" s="723">
        <f>SUM(X27)</f>
        <v>9</v>
      </c>
      <c r="Y28" s="723"/>
      <c r="Z28" s="723"/>
      <c r="AA28" s="723">
        <f t="shared" si="9"/>
        <v>9</v>
      </c>
      <c r="AB28" s="788">
        <f t="shared" si="11"/>
        <v>2.7E-2</v>
      </c>
      <c r="AC28" s="788">
        <f t="shared" si="12"/>
        <v>2.7E-2</v>
      </c>
      <c r="AD28" s="721"/>
      <c r="AE28" s="796"/>
      <c r="AF28" s="796"/>
      <c r="AG28" s="796"/>
      <c r="AH28" s="819">
        <v>3</v>
      </c>
      <c r="AI28" s="721">
        <v>1</v>
      </c>
      <c r="AJ28" s="820">
        <v>3</v>
      </c>
      <c r="AK28" s="796"/>
    </row>
    <row r="29" spans="1:37" s="656" customFormat="1">
      <c r="A29" s="705">
        <v>1</v>
      </c>
      <c r="B29" s="706"/>
      <c r="C29" s="707" t="s">
        <v>338</v>
      </c>
      <c r="D29" s="708" t="s">
        <v>41</v>
      </c>
      <c r="E29" s="708"/>
      <c r="F29" s="709"/>
      <c r="G29" s="710"/>
      <c r="H29" s="711">
        <v>9</v>
      </c>
      <c r="I29" s="743"/>
      <c r="J29" s="711"/>
      <c r="K29" s="711">
        <f>SUM(H29:J29)</f>
        <v>9</v>
      </c>
      <c r="L29" s="743"/>
      <c r="M29" s="743"/>
      <c r="N29" s="711"/>
      <c r="O29" s="711"/>
      <c r="P29" s="743"/>
      <c r="Q29" s="743"/>
      <c r="R29" s="743"/>
      <c r="S29" s="743"/>
      <c r="T29" s="744"/>
      <c r="U29" s="744"/>
      <c r="V29" s="744"/>
      <c r="W29" s="744"/>
      <c r="X29" s="711">
        <f>H29</f>
        <v>9</v>
      </c>
      <c r="Y29" s="711"/>
      <c r="Z29" s="711"/>
      <c r="AA29" s="711">
        <f t="shared" si="9"/>
        <v>9</v>
      </c>
      <c r="AB29" s="792">
        <f t="shared" si="11"/>
        <v>2.7E-2</v>
      </c>
      <c r="AC29" s="792">
        <f t="shared" si="12"/>
        <v>2.7E-2</v>
      </c>
      <c r="AD29" s="710"/>
      <c r="AE29" s="793"/>
      <c r="AF29" s="793"/>
      <c r="AG29" s="793"/>
      <c r="AH29" s="818">
        <v>3</v>
      </c>
      <c r="AI29" s="708">
        <v>1</v>
      </c>
      <c r="AJ29" s="815">
        <v>3</v>
      </c>
      <c r="AK29" s="793"/>
    </row>
    <row r="30" spans="1:37" s="657" customFormat="1">
      <c r="A30" s="718"/>
      <c r="B30" s="719"/>
      <c r="C30" s="720" t="s">
        <v>53</v>
      </c>
      <c r="D30" s="721" t="s">
        <v>41</v>
      </c>
      <c r="E30" s="721"/>
      <c r="F30" s="722"/>
      <c r="G30" s="721"/>
      <c r="H30" s="723">
        <f>SUM(H29)</f>
        <v>9</v>
      </c>
      <c r="I30" s="723"/>
      <c r="J30" s="723"/>
      <c r="K30" s="723">
        <f>SUM(K29)</f>
        <v>9</v>
      </c>
      <c r="L30" s="723"/>
      <c r="M30" s="723"/>
      <c r="N30" s="723"/>
      <c r="O30" s="723"/>
      <c r="P30" s="723"/>
      <c r="Q30" s="723"/>
      <c r="R30" s="723"/>
      <c r="S30" s="723"/>
      <c r="T30" s="698"/>
      <c r="U30" s="698"/>
      <c r="V30" s="698"/>
      <c r="W30" s="698"/>
      <c r="X30" s="723">
        <f>SUM(X29)</f>
        <v>9</v>
      </c>
      <c r="Y30" s="723"/>
      <c r="Z30" s="723"/>
      <c r="AA30" s="723">
        <f t="shared" si="9"/>
        <v>9</v>
      </c>
      <c r="AB30" s="788">
        <f t="shared" si="11"/>
        <v>2.7E-2</v>
      </c>
      <c r="AC30" s="788">
        <f t="shared" si="12"/>
        <v>2.7E-2</v>
      </c>
      <c r="AD30" s="721"/>
      <c r="AE30" s="796"/>
      <c r="AF30" s="796"/>
      <c r="AG30" s="796"/>
      <c r="AH30" s="819">
        <v>3</v>
      </c>
      <c r="AI30" s="721">
        <v>1</v>
      </c>
      <c r="AJ30" s="820">
        <v>3</v>
      </c>
      <c r="AK30" s="796"/>
    </row>
    <row r="31" spans="1:37" s="658" customFormat="1">
      <c r="A31" s="724"/>
      <c r="B31" s="725"/>
      <c r="C31" s="726" t="s">
        <v>13</v>
      </c>
      <c r="D31" s="727"/>
      <c r="E31" s="728"/>
      <c r="F31" s="729"/>
      <c r="G31" s="729"/>
      <c r="H31" s="730"/>
      <c r="I31" s="730"/>
      <c r="J31" s="730"/>
      <c r="K31" s="730"/>
      <c r="L31" s="730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0"/>
      <c r="X31" s="761"/>
      <c r="Y31" s="761"/>
      <c r="Z31" s="761"/>
      <c r="AA31" s="761"/>
      <c r="AB31" s="797">
        <f>SUM(AB15:AB30)/2</f>
        <v>53.376000000000005</v>
      </c>
      <c r="AC31" s="797">
        <f>SUM(AC15:AC30)/2</f>
        <v>43.050600000000017</v>
      </c>
      <c r="AD31" s="728"/>
      <c r="AE31" s="798"/>
      <c r="AF31" s="798"/>
      <c r="AG31" s="798"/>
      <c r="AH31" s="821"/>
      <c r="AI31" s="728"/>
      <c r="AJ31" s="822"/>
      <c r="AK31" s="798"/>
    </row>
  </sheetData>
  <mergeCells count="16">
    <mergeCell ref="AI3:AI7"/>
    <mergeCell ref="AJ1:AJ7"/>
    <mergeCell ref="AK1:AK7"/>
    <mergeCell ref="AD1:AD7"/>
    <mergeCell ref="AE1:AE7"/>
    <mergeCell ref="AF3:AF7"/>
    <mergeCell ref="AG3:AG7"/>
    <mergeCell ref="AH3:AH7"/>
    <mergeCell ref="L1:O1"/>
    <mergeCell ref="P1:S1"/>
    <mergeCell ref="T1:W1"/>
    <mergeCell ref="A1:A7"/>
    <mergeCell ref="D1:D7"/>
    <mergeCell ref="E1:E7"/>
    <mergeCell ref="F1:F7"/>
    <mergeCell ref="G1:G7"/>
  </mergeCells>
  <pageMargins left="0.31496062992125984" right="0.31496062992125984" top="1.1811023622047245" bottom="0.55118110236220474" header="0.31496062992125984" footer="0.31496062992125984"/>
  <pageSetup paperSize="9" scale="53" firstPageNumber="76" pageOrder="overThenDown" orientation="landscape" useFirstPageNumber="1" r:id="rId1"/>
  <headerFooter>
    <oddFooter>&amp;L&amp;A&amp;CСписък 2 излишни ОБВВПИ към 01.01.2023 г.&amp;R&amp;P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A1:IZ35"/>
  <sheetViews>
    <sheetView view="pageBreakPreview" zoomScale="60" zoomScaleNormal="60" workbookViewId="0">
      <pane xSplit="3" ySplit="3" topLeftCell="D13" activePane="bottomRight" state="frozen"/>
      <selection pane="topRight"/>
      <selection pane="bottomLeft"/>
      <selection pane="bottomRight" activeCell="O22" sqref="O22"/>
    </sheetView>
  </sheetViews>
  <sheetFormatPr defaultColWidth="11.42578125" defaultRowHeight="18.75"/>
  <cols>
    <col min="1" max="1" width="6.42578125" style="536" customWidth="1"/>
    <col min="2" max="2" width="19.42578125" style="536" customWidth="1"/>
    <col min="3" max="3" width="51.42578125" style="537" customWidth="1"/>
    <col min="4" max="4" width="5.140625" style="537" customWidth="1"/>
    <col min="5" max="5" width="6.42578125" style="537" customWidth="1"/>
    <col min="6" max="6" width="6.140625" style="537" customWidth="1"/>
    <col min="7" max="7" width="7.5703125" style="537" customWidth="1"/>
    <col min="8" max="9" width="7.7109375" style="537" customWidth="1"/>
    <col min="10" max="10" width="7.42578125" style="537" customWidth="1"/>
    <col min="11" max="11" width="9.28515625" style="537" customWidth="1"/>
    <col min="12" max="13" width="7.7109375" style="537" customWidth="1"/>
    <col min="14" max="14" width="7.42578125" style="537" customWidth="1"/>
    <col min="15" max="15" width="9.28515625" style="537" customWidth="1"/>
    <col min="16" max="16" width="9.85546875" style="538" customWidth="1"/>
    <col min="17" max="17" width="7.42578125" style="538" customWidth="1"/>
    <col min="18" max="18" width="6.7109375" style="538" customWidth="1"/>
    <col min="19" max="19" width="8.7109375" style="538" customWidth="1"/>
    <col min="20" max="20" width="11.42578125" style="539" customWidth="1"/>
    <col min="21" max="21" width="14.7109375" style="539" customWidth="1"/>
    <col min="22" max="22" width="10.85546875" style="540" customWidth="1"/>
    <col min="23" max="23" width="8.7109375" style="540" customWidth="1"/>
    <col min="24" max="24" width="8.7109375" style="541" customWidth="1"/>
    <col min="25" max="25" width="13.140625" style="541" customWidth="1"/>
    <col min="26" max="27" width="8.7109375" style="541" customWidth="1"/>
    <col min="28" max="28" width="11.7109375" style="541" customWidth="1"/>
    <col min="29" max="29" width="14.5703125" style="540" customWidth="1"/>
    <col min="30" max="16384" width="11.42578125" style="537"/>
  </cols>
  <sheetData>
    <row r="1" spans="1:260" s="533" customFormat="1" ht="60" customHeight="1">
      <c r="A1" s="1325" t="s">
        <v>2</v>
      </c>
      <c r="B1" s="1325" t="s">
        <v>308</v>
      </c>
      <c r="C1" s="1325" t="s">
        <v>95</v>
      </c>
      <c r="D1" s="1326" t="s">
        <v>88</v>
      </c>
      <c r="E1" s="1326" t="s">
        <v>89</v>
      </c>
      <c r="F1" s="1326" t="s">
        <v>90</v>
      </c>
      <c r="G1" s="1326" t="s">
        <v>91</v>
      </c>
      <c r="H1" s="1331" t="s">
        <v>309</v>
      </c>
      <c r="I1" s="1331"/>
      <c r="J1" s="1331"/>
      <c r="K1" s="1331"/>
      <c r="L1" s="1331" t="s">
        <v>339</v>
      </c>
      <c r="M1" s="1331"/>
      <c r="N1" s="1331"/>
      <c r="O1" s="1331"/>
      <c r="P1" s="1332" t="s">
        <v>33</v>
      </c>
      <c r="Q1" s="1332"/>
      <c r="R1" s="1332"/>
      <c r="S1" s="1332"/>
      <c r="T1" s="1332"/>
      <c r="U1" s="1332"/>
      <c r="V1" s="1327" t="s">
        <v>14</v>
      </c>
      <c r="W1" s="1327" t="s">
        <v>15</v>
      </c>
      <c r="X1" s="1332" t="s">
        <v>310</v>
      </c>
      <c r="Y1" s="1332"/>
      <c r="Z1" s="1332" t="s">
        <v>311</v>
      </c>
      <c r="AA1" s="1332"/>
      <c r="AB1" s="1327" t="s">
        <v>312</v>
      </c>
      <c r="AC1" s="1324" t="s">
        <v>19</v>
      </c>
    </row>
    <row r="2" spans="1:260" s="533" customFormat="1" ht="39.950000000000003" customHeight="1">
      <c r="A2" s="1325"/>
      <c r="B2" s="1325"/>
      <c r="C2" s="1325"/>
      <c r="D2" s="1326"/>
      <c r="E2" s="1326"/>
      <c r="F2" s="1326"/>
      <c r="G2" s="1326"/>
      <c r="H2" s="1325" t="s">
        <v>313</v>
      </c>
      <c r="I2" s="1325"/>
      <c r="J2" s="1325"/>
      <c r="K2" s="1325"/>
      <c r="L2" s="1325" t="s">
        <v>313</v>
      </c>
      <c r="M2" s="1325"/>
      <c r="N2" s="1325"/>
      <c r="O2" s="1325"/>
      <c r="P2" s="1333" t="s">
        <v>313</v>
      </c>
      <c r="Q2" s="1333"/>
      <c r="R2" s="1333"/>
      <c r="S2" s="1333"/>
      <c r="T2" s="1330" t="s">
        <v>24</v>
      </c>
      <c r="U2" s="1330" t="s">
        <v>25</v>
      </c>
      <c r="V2" s="1328"/>
      <c r="W2" s="1328"/>
      <c r="X2" s="1324" t="s">
        <v>26</v>
      </c>
      <c r="Y2" s="1324" t="s">
        <v>27</v>
      </c>
      <c r="Z2" s="1324" t="s">
        <v>314</v>
      </c>
      <c r="AA2" s="1324" t="s">
        <v>315</v>
      </c>
      <c r="AB2" s="1328"/>
      <c r="AC2" s="1324"/>
    </row>
    <row r="3" spans="1:260" ht="77.25" customHeight="1">
      <c r="A3" s="1325"/>
      <c r="B3" s="1325"/>
      <c r="C3" s="1325"/>
      <c r="D3" s="1326"/>
      <c r="E3" s="1326"/>
      <c r="F3" s="1326"/>
      <c r="G3" s="1326"/>
      <c r="H3" s="576" t="s">
        <v>30</v>
      </c>
      <c r="I3" s="576" t="s">
        <v>31</v>
      </c>
      <c r="J3" s="576" t="s">
        <v>32</v>
      </c>
      <c r="K3" s="576" t="s">
        <v>267</v>
      </c>
      <c r="L3" s="576" t="s">
        <v>30</v>
      </c>
      <c r="M3" s="576" t="s">
        <v>31</v>
      </c>
      <c r="N3" s="576" t="s">
        <v>32</v>
      </c>
      <c r="O3" s="576" t="s">
        <v>267</v>
      </c>
      <c r="P3" s="580" t="s">
        <v>30</v>
      </c>
      <c r="Q3" s="580" t="s">
        <v>31</v>
      </c>
      <c r="R3" s="580" t="s">
        <v>32</v>
      </c>
      <c r="S3" s="580" t="s">
        <v>267</v>
      </c>
      <c r="T3" s="1330"/>
      <c r="U3" s="1330"/>
      <c r="V3" s="1329"/>
      <c r="W3" s="1329"/>
      <c r="X3" s="1324"/>
      <c r="Y3" s="1324"/>
      <c r="Z3" s="1324"/>
      <c r="AA3" s="1324"/>
      <c r="AB3" s="1329"/>
      <c r="AC3" s="1324"/>
      <c r="AD3" s="648"/>
      <c r="AE3" s="648"/>
      <c r="AF3" s="648"/>
      <c r="AG3" s="648"/>
      <c r="AH3" s="648"/>
      <c r="AI3" s="648"/>
      <c r="AJ3" s="648"/>
      <c r="AK3" s="648"/>
      <c r="AL3" s="648"/>
      <c r="AM3" s="648"/>
      <c r="AN3" s="648"/>
      <c r="AO3" s="648"/>
      <c r="AP3" s="648"/>
      <c r="AQ3" s="648"/>
      <c r="AR3" s="648"/>
      <c r="AS3" s="648"/>
      <c r="AT3" s="648"/>
      <c r="AU3" s="648"/>
      <c r="AV3" s="648"/>
      <c r="AW3" s="648"/>
      <c r="AX3" s="648"/>
      <c r="AY3" s="648"/>
      <c r="AZ3" s="648"/>
      <c r="BA3" s="648"/>
      <c r="BB3" s="648"/>
      <c r="BC3" s="648"/>
      <c r="BD3" s="648"/>
      <c r="BE3" s="648"/>
    </row>
    <row r="4" spans="1:260" ht="27" customHeight="1">
      <c r="A4" s="542"/>
      <c r="B4" s="542"/>
      <c r="C4" s="462" t="s">
        <v>34</v>
      </c>
      <c r="D4" s="543"/>
      <c r="E4" s="543"/>
      <c r="F4" s="543"/>
      <c r="G4" s="543"/>
      <c r="H4" s="576"/>
      <c r="I4" s="576"/>
      <c r="J4" s="576"/>
      <c r="K4" s="576"/>
      <c r="L4" s="576"/>
      <c r="M4" s="576"/>
      <c r="N4" s="576"/>
      <c r="O4" s="576"/>
      <c r="P4" s="580"/>
      <c r="Q4" s="580"/>
      <c r="R4" s="580"/>
      <c r="S4" s="580"/>
      <c r="T4" s="588"/>
      <c r="U4" s="588"/>
      <c r="V4" s="638"/>
      <c r="W4" s="638"/>
      <c r="X4" s="587"/>
      <c r="Y4" s="587"/>
      <c r="Z4" s="587"/>
      <c r="AA4" s="587"/>
      <c r="AB4" s="638"/>
      <c r="AC4" s="1212"/>
      <c r="AD4" s="648"/>
      <c r="AE4" s="648"/>
      <c r="AF4" s="648"/>
      <c r="AG4" s="648"/>
      <c r="AH4" s="648"/>
      <c r="AI4" s="648"/>
      <c r="AJ4" s="648"/>
      <c r="AK4" s="648"/>
      <c r="AL4" s="648"/>
      <c r="AM4" s="648"/>
      <c r="AN4" s="648"/>
      <c r="AO4" s="648"/>
      <c r="AP4" s="648"/>
      <c r="AQ4" s="648"/>
      <c r="AR4" s="648"/>
      <c r="AS4" s="648"/>
      <c r="AT4" s="648"/>
      <c r="AU4" s="648"/>
      <c r="AV4" s="648"/>
      <c r="AW4" s="648"/>
      <c r="AX4" s="648"/>
      <c r="AY4" s="648"/>
      <c r="AZ4" s="648"/>
      <c r="BA4" s="648"/>
      <c r="BB4" s="648"/>
      <c r="BC4" s="648"/>
      <c r="BD4" s="648"/>
      <c r="BE4" s="648"/>
    </row>
    <row r="5" spans="1:260" ht="105" customHeight="1">
      <c r="A5" s="542"/>
      <c r="B5" s="542"/>
      <c r="C5" s="463" t="s">
        <v>35</v>
      </c>
      <c r="D5" s="543"/>
      <c r="E5" s="543"/>
      <c r="F5" s="543"/>
      <c r="G5" s="543"/>
      <c r="H5" s="576"/>
      <c r="I5" s="576"/>
      <c r="J5" s="576"/>
      <c r="K5" s="576"/>
      <c r="L5" s="576"/>
      <c r="M5" s="576"/>
      <c r="N5" s="576"/>
      <c r="O5" s="576"/>
      <c r="P5" s="580"/>
      <c r="Q5" s="580"/>
      <c r="R5" s="580"/>
      <c r="S5" s="580"/>
      <c r="T5" s="588"/>
      <c r="U5" s="588"/>
      <c r="V5" s="638"/>
      <c r="W5" s="638"/>
      <c r="X5" s="587"/>
      <c r="Y5" s="587"/>
      <c r="Z5" s="587"/>
      <c r="AA5" s="587"/>
      <c r="AB5" s="638"/>
      <c r="AC5" s="1212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8"/>
      <c r="AR5" s="648"/>
      <c r="AS5" s="648"/>
      <c r="AT5" s="648"/>
      <c r="AU5" s="648"/>
      <c r="AV5" s="648"/>
      <c r="AW5" s="648"/>
      <c r="AX5" s="648"/>
      <c r="AY5" s="648"/>
      <c r="AZ5" s="648"/>
      <c r="BA5" s="648"/>
      <c r="BB5" s="648"/>
      <c r="BC5" s="648"/>
      <c r="BD5" s="648"/>
      <c r="BE5" s="648"/>
    </row>
    <row r="6" spans="1:260" ht="33" customHeight="1">
      <c r="A6" s="614"/>
      <c r="B6" s="614"/>
      <c r="C6" s="546" t="s">
        <v>340</v>
      </c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32"/>
      <c r="Q6" s="632"/>
      <c r="R6" s="632"/>
      <c r="S6" s="632"/>
      <c r="T6" s="639"/>
      <c r="U6" s="640"/>
      <c r="V6" s="641"/>
      <c r="W6" s="641"/>
      <c r="X6" s="642"/>
      <c r="Y6" s="641"/>
      <c r="Z6" s="649"/>
      <c r="AA6" s="641"/>
      <c r="AB6" s="641"/>
      <c r="AC6" s="641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50"/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50"/>
      <c r="BK6" s="650"/>
      <c r="BL6" s="650"/>
      <c r="BM6" s="650"/>
      <c r="BN6" s="650"/>
      <c r="BO6" s="650"/>
      <c r="BP6" s="650"/>
      <c r="BQ6" s="650"/>
      <c r="BR6" s="650"/>
      <c r="BS6" s="650"/>
      <c r="BT6" s="650"/>
      <c r="BU6" s="650"/>
      <c r="BV6" s="650"/>
      <c r="BW6" s="650"/>
      <c r="BX6" s="650"/>
      <c r="BY6" s="650"/>
      <c r="BZ6" s="650"/>
      <c r="CA6" s="650"/>
      <c r="CB6" s="650"/>
      <c r="CC6" s="650"/>
      <c r="CD6" s="650"/>
      <c r="CE6" s="650"/>
      <c r="CF6" s="650"/>
      <c r="CG6" s="650"/>
      <c r="CH6" s="650"/>
      <c r="CI6" s="650"/>
      <c r="CJ6" s="650"/>
      <c r="CK6" s="650"/>
      <c r="CL6" s="650"/>
      <c r="CM6" s="650"/>
      <c r="CN6" s="650"/>
      <c r="CO6" s="650"/>
      <c r="CP6" s="650"/>
      <c r="CQ6" s="650"/>
      <c r="CR6" s="650"/>
      <c r="CS6" s="650"/>
      <c r="CT6" s="650"/>
      <c r="CU6" s="650"/>
      <c r="CV6" s="650"/>
      <c r="CW6" s="650"/>
      <c r="CX6" s="650"/>
      <c r="CY6" s="650"/>
      <c r="CZ6" s="650"/>
      <c r="DA6" s="650"/>
      <c r="DB6" s="650"/>
      <c r="DC6" s="650"/>
      <c r="DD6" s="650"/>
      <c r="DE6" s="650"/>
      <c r="DF6" s="650"/>
      <c r="DG6" s="650"/>
      <c r="DH6" s="650"/>
      <c r="DI6" s="650"/>
      <c r="DJ6" s="650"/>
      <c r="DK6" s="650"/>
      <c r="DL6" s="650"/>
      <c r="DM6" s="650"/>
      <c r="DN6" s="650"/>
      <c r="DO6" s="650"/>
      <c r="DP6" s="650"/>
      <c r="DQ6" s="650"/>
      <c r="DR6" s="650"/>
      <c r="DS6" s="650"/>
      <c r="DT6" s="650"/>
      <c r="DU6" s="650"/>
      <c r="DV6" s="650"/>
      <c r="DW6" s="650"/>
      <c r="DX6" s="650"/>
      <c r="DY6" s="650"/>
      <c r="DZ6" s="650"/>
      <c r="EA6" s="650"/>
      <c r="EB6" s="650"/>
      <c r="EC6" s="650"/>
      <c r="ED6" s="650"/>
      <c r="EE6" s="650"/>
      <c r="EF6" s="650"/>
      <c r="EG6" s="650"/>
      <c r="EH6" s="650"/>
      <c r="EI6" s="650"/>
      <c r="EJ6" s="650"/>
      <c r="EK6" s="650"/>
      <c r="EL6" s="650"/>
      <c r="EM6" s="650"/>
      <c r="EN6" s="650"/>
      <c r="EO6" s="650"/>
      <c r="EP6" s="650"/>
      <c r="EQ6" s="650"/>
      <c r="ER6" s="650"/>
      <c r="ES6" s="650"/>
      <c r="ET6" s="650"/>
      <c r="EU6" s="650"/>
      <c r="EV6" s="650"/>
      <c r="EW6" s="650"/>
      <c r="EX6" s="650"/>
      <c r="EY6" s="650"/>
      <c r="EZ6" s="650"/>
      <c r="FA6" s="650"/>
      <c r="FB6" s="650"/>
      <c r="FC6" s="650"/>
      <c r="FD6" s="650"/>
      <c r="FE6" s="650"/>
      <c r="FF6" s="650"/>
      <c r="FG6" s="650"/>
      <c r="FH6" s="650"/>
      <c r="FI6" s="650"/>
      <c r="FJ6" s="650"/>
      <c r="FK6" s="650"/>
      <c r="FL6" s="650"/>
      <c r="FM6" s="650"/>
      <c r="FN6" s="650"/>
      <c r="FO6" s="650"/>
      <c r="FP6" s="650"/>
      <c r="FQ6" s="650"/>
      <c r="FR6" s="650"/>
      <c r="FS6" s="650"/>
      <c r="FT6" s="650"/>
      <c r="FU6" s="650"/>
      <c r="FV6" s="650"/>
      <c r="FW6" s="650"/>
      <c r="FX6" s="650"/>
      <c r="FY6" s="650"/>
      <c r="FZ6" s="650"/>
      <c r="GA6" s="650"/>
      <c r="GB6" s="650"/>
      <c r="GC6" s="650"/>
      <c r="GD6" s="650"/>
      <c r="GE6" s="650"/>
      <c r="GF6" s="650"/>
      <c r="GG6" s="650"/>
      <c r="GH6" s="650"/>
      <c r="GI6" s="650"/>
      <c r="GJ6" s="650"/>
      <c r="GK6" s="650"/>
      <c r="GL6" s="650"/>
      <c r="GM6" s="650"/>
      <c r="GN6" s="650"/>
      <c r="GO6" s="650"/>
      <c r="GP6" s="650"/>
      <c r="GQ6" s="650"/>
      <c r="GR6" s="650"/>
      <c r="GS6" s="650"/>
      <c r="GT6" s="650"/>
      <c r="GU6" s="650"/>
      <c r="GV6" s="650"/>
      <c r="GW6" s="650"/>
      <c r="GX6" s="650"/>
      <c r="GY6" s="650"/>
      <c r="GZ6" s="650"/>
      <c r="HA6" s="650"/>
      <c r="HB6" s="650"/>
      <c r="HC6" s="650"/>
      <c r="HD6" s="650"/>
      <c r="HE6" s="650"/>
      <c r="HF6" s="650"/>
      <c r="HG6" s="650"/>
      <c r="HH6" s="650"/>
      <c r="HI6" s="650"/>
      <c r="HJ6" s="650"/>
      <c r="HK6" s="650"/>
      <c r="HL6" s="650"/>
      <c r="HM6" s="650"/>
      <c r="HN6" s="650"/>
      <c r="HO6" s="650"/>
      <c r="HP6" s="650"/>
      <c r="HQ6" s="650"/>
      <c r="HR6" s="650"/>
      <c r="HS6" s="650"/>
      <c r="HT6" s="650"/>
      <c r="HU6" s="650"/>
      <c r="HV6" s="650"/>
      <c r="HW6" s="650"/>
      <c r="HX6" s="650"/>
      <c r="HY6" s="650"/>
      <c r="HZ6" s="650"/>
      <c r="IA6" s="650"/>
      <c r="IB6" s="650"/>
      <c r="IC6" s="650"/>
      <c r="ID6" s="650"/>
      <c r="IE6" s="650"/>
      <c r="IF6" s="650"/>
      <c r="IG6" s="650"/>
      <c r="IH6" s="650"/>
      <c r="II6" s="650"/>
      <c r="IJ6" s="650"/>
      <c r="IK6" s="650"/>
      <c r="IL6" s="650"/>
      <c r="IM6" s="650"/>
      <c r="IN6" s="650"/>
      <c r="IO6" s="650"/>
      <c r="IP6" s="650"/>
      <c r="IQ6" s="650"/>
      <c r="IR6" s="650"/>
      <c r="IS6" s="650"/>
      <c r="IT6" s="650"/>
      <c r="IU6" s="650"/>
      <c r="IV6" s="650"/>
      <c r="IW6" s="650"/>
      <c r="IX6" s="650"/>
      <c r="IY6" s="650"/>
      <c r="IZ6" s="650"/>
    </row>
    <row r="7" spans="1:260" s="534" customFormat="1" ht="30" customHeight="1">
      <c r="A7" s="549"/>
      <c r="B7" s="549"/>
      <c r="C7" s="550" t="s">
        <v>317</v>
      </c>
      <c r="D7" s="551"/>
      <c r="E7" s="551"/>
      <c r="F7" s="551"/>
      <c r="G7" s="551"/>
      <c r="H7" s="577"/>
      <c r="I7" s="577"/>
      <c r="J7" s="577"/>
      <c r="K7" s="577"/>
      <c r="L7" s="577"/>
      <c r="M7" s="577"/>
      <c r="N7" s="577"/>
      <c r="O7" s="577"/>
      <c r="P7" s="582"/>
      <c r="Q7" s="582"/>
      <c r="R7" s="582"/>
      <c r="S7" s="582"/>
      <c r="T7" s="593"/>
      <c r="U7" s="593"/>
      <c r="V7" s="594"/>
      <c r="W7" s="594"/>
      <c r="X7" s="594"/>
      <c r="Y7" s="594"/>
      <c r="Z7" s="594"/>
      <c r="AA7" s="594"/>
      <c r="AB7" s="594"/>
      <c r="AC7" s="594"/>
    </row>
    <row r="8" spans="1:260" ht="22.9" customHeight="1">
      <c r="A8" s="545"/>
      <c r="B8" s="545"/>
      <c r="C8" s="546" t="s">
        <v>341</v>
      </c>
      <c r="D8" s="547"/>
      <c r="E8" s="548"/>
      <c r="F8" s="548"/>
      <c r="G8" s="548"/>
      <c r="H8" s="576"/>
      <c r="I8" s="576"/>
      <c r="J8" s="576"/>
      <c r="K8" s="576"/>
      <c r="L8" s="576"/>
      <c r="M8" s="576"/>
      <c r="N8" s="576"/>
      <c r="O8" s="576"/>
      <c r="P8" s="581"/>
      <c r="Q8" s="581"/>
      <c r="R8" s="581"/>
      <c r="S8" s="581"/>
      <c r="T8" s="589"/>
      <c r="U8" s="589"/>
      <c r="V8" s="590"/>
      <c r="W8" s="590"/>
      <c r="X8" s="605"/>
      <c r="Y8" s="605"/>
      <c r="Z8" s="605"/>
      <c r="AA8" s="605"/>
      <c r="AB8" s="606"/>
      <c r="AC8" s="590"/>
    </row>
    <row r="9" spans="1:260" s="612" customFormat="1" ht="24.95" customHeight="1">
      <c r="A9" s="616">
        <v>1</v>
      </c>
      <c r="B9" s="617" t="s">
        <v>342</v>
      </c>
      <c r="C9" s="618" t="s">
        <v>343</v>
      </c>
      <c r="D9" s="618" t="s">
        <v>344</v>
      </c>
      <c r="E9" s="617">
        <v>11</v>
      </c>
      <c r="F9" s="617" t="s">
        <v>160</v>
      </c>
      <c r="G9" s="617" t="s">
        <v>345</v>
      </c>
      <c r="H9" s="617" t="s">
        <v>346</v>
      </c>
      <c r="I9" s="633"/>
      <c r="J9" s="634"/>
      <c r="K9" s="556">
        <v>188</v>
      </c>
      <c r="L9" s="617"/>
      <c r="M9" s="633"/>
      <c r="N9" s="634"/>
      <c r="O9" s="556"/>
      <c r="P9" s="556">
        <v>188</v>
      </c>
      <c r="Q9" s="617"/>
      <c r="R9" s="617"/>
      <c r="S9" s="617">
        <v>188</v>
      </c>
      <c r="T9" s="596">
        <f t="shared" ref="T9:T25" si="0">SUM((S9/AA9)*Z9)/1000</f>
        <v>0.11749999999999999</v>
      </c>
      <c r="U9" s="597">
        <f t="shared" ref="U9:U25" si="1">SUM(S9*AB9)/1000</f>
        <v>3.1960000000000002E-2</v>
      </c>
      <c r="V9" s="622"/>
      <c r="W9" s="643"/>
      <c r="X9" s="622"/>
      <c r="Y9" s="617">
        <v>44</v>
      </c>
      <c r="Z9" s="617">
        <v>40</v>
      </c>
      <c r="AA9" s="617">
        <v>64</v>
      </c>
      <c r="AB9" s="617">
        <v>0.17</v>
      </c>
      <c r="AC9" s="622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48"/>
      <c r="AW9" s="648"/>
      <c r="AX9" s="648"/>
      <c r="AY9" s="648"/>
      <c r="AZ9" s="648"/>
      <c r="BA9" s="648"/>
      <c r="BB9" s="648"/>
      <c r="BC9" s="648"/>
      <c r="BD9" s="648"/>
      <c r="BE9" s="648"/>
    </row>
    <row r="10" spans="1:260" s="612" customFormat="1" ht="24.95" customHeight="1">
      <c r="A10" s="617">
        <v>2</v>
      </c>
      <c r="B10" s="617" t="s">
        <v>342</v>
      </c>
      <c r="C10" s="618" t="s">
        <v>347</v>
      </c>
      <c r="D10" s="618" t="s">
        <v>344</v>
      </c>
      <c r="E10" s="617" t="s">
        <v>348</v>
      </c>
      <c r="F10" s="617" t="s">
        <v>49</v>
      </c>
      <c r="G10" s="617" t="s">
        <v>345</v>
      </c>
      <c r="H10" s="617" t="s">
        <v>119</v>
      </c>
      <c r="I10" s="633"/>
      <c r="J10" s="634"/>
      <c r="K10" s="556">
        <v>1</v>
      </c>
      <c r="L10" s="617"/>
      <c r="M10" s="633"/>
      <c r="N10" s="634"/>
      <c r="O10" s="556"/>
      <c r="P10" s="556">
        <v>1</v>
      </c>
      <c r="Q10" s="617"/>
      <c r="R10" s="617"/>
      <c r="S10" s="617">
        <v>1</v>
      </c>
      <c r="T10" s="596">
        <f t="shared" si="0"/>
        <v>6.2500000000000001E-4</v>
      </c>
      <c r="U10" s="597">
        <f t="shared" si="1"/>
        <v>1.7000000000000001E-4</v>
      </c>
      <c r="V10" s="622"/>
      <c r="W10" s="643"/>
      <c r="X10" s="622"/>
      <c r="Y10" s="617" t="s">
        <v>349</v>
      </c>
      <c r="Z10" s="617">
        <v>40</v>
      </c>
      <c r="AA10" s="617">
        <v>64</v>
      </c>
      <c r="AB10" s="617">
        <v>0.17</v>
      </c>
      <c r="AC10" s="622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648"/>
      <c r="AQ10" s="648"/>
      <c r="AR10" s="648"/>
      <c r="AS10" s="648"/>
      <c r="AT10" s="648"/>
      <c r="AU10" s="648"/>
      <c r="AV10" s="648"/>
      <c r="AW10" s="648"/>
      <c r="AX10" s="648"/>
      <c r="AY10" s="648"/>
      <c r="AZ10" s="648"/>
      <c r="BA10" s="648"/>
      <c r="BB10" s="648"/>
      <c r="BC10" s="648"/>
      <c r="BD10" s="648"/>
      <c r="BE10" s="648"/>
    </row>
    <row r="11" spans="1:260" s="612" customFormat="1" ht="24.95" customHeight="1">
      <c r="A11" s="617">
        <v>3</v>
      </c>
      <c r="B11" s="617" t="s">
        <v>350</v>
      </c>
      <c r="C11" s="618" t="s">
        <v>347</v>
      </c>
      <c r="D11" s="618" t="s">
        <v>344</v>
      </c>
      <c r="E11" s="617" t="s">
        <v>351</v>
      </c>
      <c r="F11" s="617" t="s">
        <v>52</v>
      </c>
      <c r="G11" s="617" t="s">
        <v>345</v>
      </c>
      <c r="H11" s="617" t="s">
        <v>162</v>
      </c>
      <c r="I11" s="633"/>
      <c r="J11" s="634"/>
      <c r="K11" s="556">
        <v>2</v>
      </c>
      <c r="L11" s="617"/>
      <c r="M11" s="633"/>
      <c r="N11" s="634"/>
      <c r="O11" s="556"/>
      <c r="P11" s="556">
        <v>2</v>
      </c>
      <c r="Q11" s="617"/>
      <c r="R11" s="617"/>
      <c r="S11" s="617">
        <v>2</v>
      </c>
      <c r="T11" s="596">
        <f t="shared" si="0"/>
        <v>1.25E-3</v>
      </c>
      <c r="U11" s="597">
        <f t="shared" si="1"/>
        <v>3.4000000000000002E-4</v>
      </c>
      <c r="V11" s="622"/>
      <c r="W11" s="643"/>
      <c r="X11" s="622"/>
      <c r="Y11" s="617" t="s">
        <v>352</v>
      </c>
      <c r="Z11" s="617">
        <v>40</v>
      </c>
      <c r="AA11" s="617">
        <v>64</v>
      </c>
      <c r="AB11" s="617">
        <v>0.17</v>
      </c>
      <c r="AC11" s="622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8"/>
      <c r="AO11" s="648"/>
      <c r="AP11" s="648"/>
      <c r="AQ11" s="648"/>
      <c r="AR11" s="648"/>
      <c r="AS11" s="648"/>
      <c r="AT11" s="648"/>
      <c r="AU11" s="648"/>
      <c r="AV11" s="648"/>
      <c r="AW11" s="648"/>
      <c r="AX11" s="648"/>
      <c r="AY11" s="648"/>
      <c r="AZ11" s="648"/>
      <c r="BA11" s="648"/>
      <c r="BB11" s="648"/>
      <c r="BC11" s="648"/>
      <c r="BD11" s="648"/>
      <c r="BE11" s="648"/>
    </row>
    <row r="12" spans="1:260" s="612" customFormat="1" ht="24.95" customHeight="1">
      <c r="A12" s="617">
        <v>4</v>
      </c>
      <c r="B12" s="617" t="s">
        <v>353</v>
      </c>
      <c r="C12" s="618" t="s">
        <v>343</v>
      </c>
      <c r="D12" s="618" t="s">
        <v>344</v>
      </c>
      <c r="E12" s="617" t="s">
        <v>147</v>
      </c>
      <c r="F12" s="617" t="s">
        <v>174</v>
      </c>
      <c r="G12" s="617" t="s">
        <v>345</v>
      </c>
      <c r="H12" s="617" t="s">
        <v>354</v>
      </c>
      <c r="I12" s="633"/>
      <c r="J12" s="634"/>
      <c r="K12" s="556">
        <v>41</v>
      </c>
      <c r="L12" s="617"/>
      <c r="M12" s="633"/>
      <c r="N12" s="634"/>
      <c r="O12" s="556"/>
      <c r="P12" s="556">
        <v>41</v>
      </c>
      <c r="Q12" s="617"/>
      <c r="R12" s="617"/>
      <c r="S12" s="617">
        <v>41</v>
      </c>
      <c r="T12" s="596">
        <f t="shared" si="0"/>
        <v>2.5624999999999998E-2</v>
      </c>
      <c r="U12" s="597">
        <f t="shared" si="1"/>
        <v>6.9700000000000005E-3</v>
      </c>
      <c r="V12" s="622"/>
      <c r="W12" s="643"/>
      <c r="X12" s="622"/>
      <c r="Y12" s="617" t="s">
        <v>355</v>
      </c>
      <c r="Z12" s="617">
        <v>40</v>
      </c>
      <c r="AA12" s="617">
        <v>64</v>
      </c>
      <c r="AB12" s="617">
        <v>0.17</v>
      </c>
      <c r="AC12" s="622"/>
      <c r="AD12" s="648"/>
      <c r="AE12" s="648"/>
      <c r="AF12" s="648"/>
      <c r="AG12" s="648"/>
      <c r="AH12" s="648"/>
      <c r="AI12" s="648"/>
      <c r="AJ12" s="648"/>
      <c r="AK12" s="648"/>
      <c r="AL12" s="648"/>
      <c r="AM12" s="648"/>
      <c r="AN12" s="648"/>
      <c r="AO12" s="648"/>
      <c r="AP12" s="648"/>
      <c r="AQ12" s="648"/>
      <c r="AR12" s="648"/>
      <c r="AS12" s="648"/>
      <c r="AT12" s="648"/>
      <c r="AU12" s="648"/>
      <c r="AV12" s="648"/>
      <c r="AW12" s="648"/>
      <c r="AX12" s="648"/>
      <c r="AY12" s="648"/>
      <c r="AZ12" s="648"/>
      <c r="BA12" s="648"/>
      <c r="BB12" s="648"/>
      <c r="BC12" s="648"/>
      <c r="BD12" s="648"/>
      <c r="BE12" s="648"/>
    </row>
    <row r="13" spans="1:260" s="612" customFormat="1" ht="24.95" customHeight="1">
      <c r="A13" s="616">
        <v>5</v>
      </c>
      <c r="B13" s="617" t="s">
        <v>350</v>
      </c>
      <c r="C13" s="618" t="s">
        <v>343</v>
      </c>
      <c r="D13" s="618" t="s">
        <v>344</v>
      </c>
      <c r="E13" s="616" t="s">
        <v>119</v>
      </c>
      <c r="F13" s="617" t="s">
        <v>165</v>
      </c>
      <c r="G13" s="617" t="s">
        <v>345</v>
      </c>
      <c r="H13" s="617" t="s">
        <v>356</v>
      </c>
      <c r="I13" s="633"/>
      <c r="J13" s="634"/>
      <c r="K13" s="556">
        <v>43</v>
      </c>
      <c r="L13" s="617"/>
      <c r="M13" s="633"/>
      <c r="N13" s="634"/>
      <c r="O13" s="556"/>
      <c r="P13" s="556">
        <v>43</v>
      </c>
      <c r="Q13" s="616"/>
      <c r="R13" s="616"/>
      <c r="S13" s="617">
        <v>43</v>
      </c>
      <c r="T13" s="596">
        <f t="shared" si="0"/>
        <v>2.6875E-2</v>
      </c>
      <c r="U13" s="597">
        <f t="shared" si="1"/>
        <v>7.3100000000000005E-3</v>
      </c>
      <c r="V13" s="622"/>
      <c r="W13" s="643"/>
      <c r="X13" s="622"/>
      <c r="Y13" s="617">
        <v>43</v>
      </c>
      <c r="Z13" s="617">
        <v>40</v>
      </c>
      <c r="AA13" s="617">
        <v>64</v>
      </c>
      <c r="AB13" s="617">
        <v>0.17</v>
      </c>
      <c r="AC13" s="622"/>
      <c r="AD13" s="648"/>
      <c r="AE13" s="648"/>
      <c r="AF13" s="648"/>
      <c r="AG13" s="648"/>
      <c r="AH13" s="648"/>
      <c r="AI13" s="648"/>
      <c r="AJ13" s="648"/>
      <c r="AK13" s="648"/>
      <c r="AL13" s="648"/>
      <c r="AM13" s="648"/>
      <c r="AN13" s="648"/>
      <c r="AO13" s="648"/>
      <c r="AP13" s="648"/>
      <c r="AQ13" s="648"/>
      <c r="AR13" s="648"/>
      <c r="AS13" s="648"/>
      <c r="AT13" s="648"/>
      <c r="AU13" s="648"/>
      <c r="AV13" s="648"/>
      <c r="AW13" s="648"/>
      <c r="AX13" s="648"/>
      <c r="AY13" s="648"/>
      <c r="AZ13" s="648"/>
      <c r="BA13" s="648"/>
      <c r="BB13" s="648"/>
      <c r="BC13" s="648"/>
      <c r="BD13" s="648"/>
      <c r="BE13" s="648"/>
    </row>
    <row r="14" spans="1:260" s="612" customFormat="1" ht="24.95" customHeight="1">
      <c r="A14" s="617">
        <v>6</v>
      </c>
      <c r="B14" s="617" t="s">
        <v>353</v>
      </c>
      <c r="C14" s="618" t="s">
        <v>347</v>
      </c>
      <c r="D14" s="618" t="s">
        <v>344</v>
      </c>
      <c r="E14" s="617" t="s">
        <v>173</v>
      </c>
      <c r="F14" s="617" t="s">
        <v>165</v>
      </c>
      <c r="G14" s="617" t="s">
        <v>345</v>
      </c>
      <c r="H14" s="617" t="s">
        <v>120</v>
      </c>
      <c r="I14" s="633"/>
      <c r="J14" s="634"/>
      <c r="K14" s="556">
        <v>5</v>
      </c>
      <c r="L14" s="617"/>
      <c r="M14" s="633"/>
      <c r="N14" s="634"/>
      <c r="O14" s="556"/>
      <c r="P14" s="556">
        <v>5</v>
      </c>
      <c r="Q14" s="617"/>
      <c r="R14" s="617"/>
      <c r="S14" s="617">
        <v>5</v>
      </c>
      <c r="T14" s="596">
        <f t="shared" si="0"/>
        <v>3.1250000000000002E-3</v>
      </c>
      <c r="U14" s="597">
        <f t="shared" si="1"/>
        <v>8.5000000000000006E-4</v>
      </c>
      <c r="V14" s="622"/>
      <c r="W14" s="643"/>
      <c r="X14" s="622"/>
      <c r="Y14" s="617">
        <v>5</v>
      </c>
      <c r="Z14" s="617">
        <v>40</v>
      </c>
      <c r="AA14" s="617">
        <v>64</v>
      </c>
      <c r="AB14" s="617">
        <v>0.17</v>
      </c>
      <c r="AC14" s="622"/>
      <c r="AD14" s="648"/>
      <c r="AE14" s="648"/>
      <c r="AF14" s="648"/>
      <c r="AG14" s="648"/>
      <c r="AH14" s="648"/>
      <c r="AI14" s="648"/>
      <c r="AJ14" s="648"/>
      <c r="AK14" s="648"/>
      <c r="AL14" s="648"/>
      <c r="AM14" s="648"/>
      <c r="AN14" s="648"/>
      <c r="AO14" s="648"/>
      <c r="AP14" s="648"/>
      <c r="AQ14" s="648"/>
      <c r="AR14" s="648"/>
      <c r="AS14" s="648"/>
      <c r="AT14" s="648"/>
      <c r="AU14" s="648"/>
      <c r="AV14" s="648"/>
      <c r="AW14" s="648"/>
      <c r="AX14" s="648"/>
      <c r="AY14" s="648"/>
      <c r="AZ14" s="648"/>
      <c r="BA14" s="648"/>
      <c r="BB14" s="648"/>
      <c r="BC14" s="648"/>
      <c r="BD14" s="648"/>
      <c r="BE14" s="648"/>
    </row>
    <row r="15" spans="1:260" s="612" customFormat="1" ht="24.95" customHeight="1">
      <c r="A15" s="617">
        <v>7</v>
      </c>
      <c r="B15" s="617" t="s">
        <v>353</v>
      </c>
      <c r="C15" s="618" t="s">
        <v>347</v>
      </c>
      <c r="D15" s="618" t="s">
        <v>344</v>
      </c>
      <c r="E15" s="617" t="s">
        <v>357</v>
      </c>
      <c r="F15" s="617" t="s">
        <v>165</v>
      </c>
      <c r="G15" s="617" t="s">
        <v>345</v>
      </c>
      <c r="H15" s="617" t="s">
        <v>358</v>
      </c>
      <c r="I15" s="633"/>
      <c r="J15" s="634"/>
      <c r="K15" s="556">
        <v>50</v>
      </c>
      <c r="L15" s="617"/>
      <c r="M15" s="633"/>
      <c r="N15" s="634"/>
      <c r="O15" s="556"/>
      <c r="P15" s="556">
        <v>50</v>
      </c>
      <c r="Q15" s="617"/>
      <c r="R15" s="617"/>
      <c r="S15" s="617">
        <v>50</v>
      </c>
      <c r="T15" s="596">
        <f t="shared" si="0"/>
        <v>3.125E-2</v>
      </c>
      <c r="U15" s="597">
        <f t="shared" si="1"/>
        <v>8.5000000000000006E-3</v>
      </c>
      <c r="V15" s="622"/>
      <c r="W15" s="643"/>
      <c r="X15" s="622"/>
      <c r="Y15" s="617">
        <v>50</v>
      </c>
      <c r="Z15" s="617">
        <v>40</v>
      </c>
      <c r="AA15" s="617">
        <v>64</v>
      </c>
      <c r="AB15" s="617">
        <v>0.17</v>
      </c>
      <c r="AC15" s="622"/>
      <c r="AD15" s="648"/>
      <c r="AE15" s="648"/>
      <c r="AF15" s="648"/>
      <c r="AG15" s="648"/>
      <c r="AH15" s="648"/>
      <c r="AI15" s="648"/>
      <c r="AJ15" s="648"/>
      <c r="AK15" s="648"/>
      <c r="AL15" s="648"/>
      <c r="AM15" s="648"/>
      <c r="AN15" s="648"/>
      <c r="AO15" s="648"/>
      <c r="AP15" s="648"/>
      <c r="AQ15" s="648"/>
      <c r="AR15" s="648"/>
      <c r="AS15" s="648"/>
      <c r="AT15" s="648"/>
      <c r="AU15" s="648"/>
      <c r="AV15" s="648"/>
      <c r="AW15" s="648"/>
      <c r="AX15" s="648"/>
      <c r="AY15" s="648"/>
      <c r="AZ15" s="648"/>
      <c r="BA15" s="648"/>
      <c r="BB15" s="648"/>
      <c r="BC15" s="648"/>
      <c r="BD15" s="648"/>
      <c r="BE15" s="648"/>
    </row>
    <row r="16" spans="1:260" s="612" customFormat="1" ht="24.95" customHeight="1">
      <c r="A16" s="617">
        <v>8</v>
      </c>
      <c r="B16" s="617" t="s">
        <v>350</v>
      </c>
      <c r="C16" s="618" t="s">
        <v>343</v>
      </c>
      <c r="D16" s="618" t="s">
        <v>344</v>
      </c>
      <c r="E16" s="617" t="s">
        <v>139</v>
      </c>
      <c r="F16" s="617" t="s">
        <v>165</v>
      </c>
      <c r="G16" s="617" t="s">
        <v>345</v>
      </c>
      <c r="H16" s="617" t="s">
        <v>171</v>
      </c>
      <c r="I16" s="633"/>
      <c r="J16" s="634"/>
      <c r="K16" s="556">
        <v>8</v>
      </c>
      <c r="L16" s="617"/>
      <c r="M16" s="633"/>
      <c r="N16" s="634"/>
      <c r="O16" s="556"/>
      <c r="P16" s="556">
        <v>8</v>
      </c>
      <c r="Q16" s="617"/>
      <c r="R16" s="617"/>
      <c r="S16" s="617">
        <v>8</v>
      </c>
      <c r="T16" s="596">
        <f t="shared" si="0"/>
        <v>5.0000000000000001E-3</v>
      </c>
      <c r="U16" s="597">
        <f t="shared" si="1"/>
        <v>1.3600000000000001E-3</v>
      </c>
      <c r="V16" s="643"/>
      <c r="W16" s="643"/>
      <c r="X16" s="643"/>
      <c r="Y16" s="617">
        <v>8</v>
      </c>
      <c r="Z16" s="617">
        <v>40</v>
      </c>
      <c r="AA16" s="617">
        <v>64</v>
      </c>
      <c r="AB16" s="617">
        <v>0.17</v>
      </c>
      <c r="AC16" s="622"/>
      <c r="AD16" s="648"/>
      <c r="AE16" s="648"/>
      <c r="AF16" s="648"/>
      <c r="AG16" s="648"/>
      <c r="AH16" s="648"/>
      <c r="AI16" s="648"/>
      <c r="AJ16" s="648"/>
      <c r="AK16" s="648"/>
      <c r="AL16" s="648"/>
      <c r="AM16" s="648"/>
      <c r="AN16" s="648"/>
      <c r="AO16" s="648"/>
      <c r="AP16" s="648"/>
      <c r="AQ16" s="648"/>
      <c r="AR16" s="648"/>
      <c r="AS16" s="648"/>
      <c r="AT16" s="648"/>
      <c r="AU16" s="648"/>
      <c r="AV16" s="648"/>
      <c r="AW16" s="648"/>
      <c r="AX16" s="648"/>
      <c r="AY16" s="648"/>
      <c r="AZ16" s="648"/>
      <c r="BA16" s="648"/>
      <c r="BB16" s="648"/>
      <c r="BC16" s="648"/>
      <c r="BD16" s="648"/>
      <c r="BE16" s="648"/>
    </row>
    <row r="17" spans="1:57" s="612" customFormat="1" ht="24.95" customHeight="1">
      <c r="A17" s="616">
        <v>9</v>
      </c>
      <c r="B17" s="619">
        <v>50131</v>
      </c>
      <c r="C17" s="618" t="s">
        <v>359</v>
      </c>
      <c r="D17" s="618" t="s">
        <v>344</v>
      </c>
      <c r="E17" s="617" t="s">
        <v>360</v>
      </c>
      <c r="F17" s="617" t="s">
        <v>165</v>
      </c>
      <c r="G17" s="617" t="s">
        <v>345</v>
      </c>
      <c r="H17" s="617" t="s">
        <v>361</v>
      </c>
      <c r="I17" s="633"/>
      <c r="J17" s="634"/>
      <c r="K17" s="556">
        <v>466</v>
      </c>
      <c r="L17" s="617"/>
      <c r="M17" s="633"/>
      <c r="N17" s="634"/>
      <c r="O17" s="556"/>
      <c r="P17" s="556">
        <v>466</v>
      </c>
      <c r="Q17" s="617"/>
      <c r="R17" s="617"/>
      <c r="S17" s="617">
        <v>466</v>
      </c>
      <c r="T17" s="596">
        <f t="shared" si="0"/>
        <v>0.29125000000000001</v>
      </c>
      <c r="U17" s="597">
        <f t="shared" si="1"/>
        <v>7.9219999999999999E-2</v>
      </c>
      <c r="V17" s="643"/>
      <c r="W17" s="643"/>
      <c r="X17" s="643"/>
      <c r="Y17" s="617">
        <v>466</v>
      </c>
      <c r="Z17" s="617">
        <v>40</v>
      </c>
      <c r="AA17" s="617">
        <v>64</v>
      </c>
      <c r="AB17" s="617">
        <v>0.17</v>
      </c>
      <c r="AC17" s="622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648"/>
      <c r="AQ17" s="648"/>
      <c r="AR17" s="648"/>
      <c r="AS17" s="648"/>
      <c r="AT17" s="648"/>
      <c r="AU17" s="648"/>
      <c r="AV17" s="648"/>
      <c r="AW17" s="648"/>
      <c r="AX17" s="648"/>
      <c r="AY17" s="648"/>
      <c r="AZ17" s="648"/>
      <c r="BA17" s="648"/>
      <c r="BB17" s="648"/>
      <c r="BC17" s="648"/>
      <c r="BD17" s="648"/>
      <c r="BE17" s="648"/>
    </row>
    <row r="18" spans="1:57" s="612" customFormat="1" ht="24.95" customHeight="1">
      <c r="A18" s="616">
        <v>10</v>
      </c>
      <c r="B18" s="617"/>
      <c r="C18" s="620" t="s">
        <v>362</v>
      </c>
      <c r="D18" s="618" t="s">
        <v>344</v>
      </c>
      <c r="E18" s="617" t="s">
        <v>363</v>
      </c>
      <c r="F18" s="617" t="s">
        <v>235</v>
      </c>
      <c r="G18" s="616">
        <v>91</v>
      </c>
      <c r="H18" s="617" t="s">
        <v>120</v>
      </c>
      <c r="I18" s="633"/>
      <c r="J18" s="634"/>
      <c r="K18" s="556">
        <v>5</v>
      </c>
      <c r="L18" s="617"/>
      <c r="M18" s="633"/>
      <c r="N18" s="634"/>
      <c r="O18" s="556"/>
      <c r="P18" s="556">
        <v>5</v>
      </c>
      <c r="Q18" s="617"/>
      <c r="R18" s="617"/>
      <c r="S18" s="617">
        <v>5</v>
      </c>
      <c r="T18" s="596">
        <f t="shared" si="0"/>
        <v>0.3</v>
      </c>
      <c r="U18" s="597">
        <f t="shared" si="1"/>
        <v>2.2499999999999998E-3</v>
      </c>
      <c r="V18" s="643"/>
      <c r="W18" s="643"/>
      <c r="X18" s="643"/>
      <c r="Y18" s="651">
        <v>5</v>
      </c>
      <c r="Z18" s="617">
        <v>60</v>
      </c>
      <c r="AA18" s="617">
        <v>1</v>
      </c>
      <c r="AB18" s="617">
        <v>0.45</v>
      </c>
      <c r="AC18" s="622"/>
      <c r="AD18" s="648"/>
      <c r="AE18" s="648"/>
      <c r="AF18" s="648"/>
      <c r="AG18" s="648"/>
      <c r="AH18" s="648"/>
      <c r="AI18" s="648"/>
      <c r="AJ18" s="648"/>
      <c r="AK18" s="648"/>
      <c r="AL18" s="648"/>
      <c r="AM18" s="648"/>
      <c r="AN18" s="648"/>
      <c r="AO18" s="648"/>
      <c r="AP18" s="648"/>
      <c r="AQ18" s="648"/>
      <c r="AR18" s="648"/>
      <c r="AS18" s="648"/>
      <c r="AT18" s="648"/>
      <c r="AU18" s="648"/>
      <c r="AV18" s="648"/>
      <c r="AW18" s="648"/>
      <c r="AX18" s="648"/>
      <c r="AY18" s="648"/>
      <c r="AZ18" s="648"/>
      <c r="BA18" s="648"/>
      <c r="BB18" s="648"/>
      <c r="BC18" s="648"/>
      <c r="BD18" s="648"/>
      <c r="BE18" s="648"/>
    </row>
    <row r="19" spans="1:57" ht="24.95" customHeight="1">
      <c r="A19" s="617">
        <v>11</v>
      </c>
      <c r="B19" s="617" t="s">
        <v>364</v>
      </c>
      <c r="C19" s="618" t="s">
        <v>365</v>
      </c>
      <c r="D19" s="618" t="s">
        <v>344</v>
      </c>
      <c r="E19" s="617" t="s">
        <v>120</v>
      </c>
      <c r="F19" s="617" t="s">
        <v>235</v>
      </c>
      <c r="G19" s="617" t="s">
        <v>366</v>
      </c>
      <c r="H19" s="617" t="s">
        <v>164</v>
      </c>
      <c r="I19" s="633"/>
      <c r="J19" s="634"/>
      <c r="K19" s="556">
        <v>11</v>
      </c>
      <c r="L19" s="617"/>
      <c r="M19" s="633"/>
      <c r="N19" s="634"/>
      <c r="O19" s="556"/>
      <c r="P19" s="556">
        <v>11</v>
      </c>
      <c r="Q19" s="617"/>
      <c r="R19" s="617"/>
      <c r="S19" s="617">
        <v>11</v>
      </c>
      <c r="T19" s="596">
        <f t="shared" si="0"/>
        <v>4.4550000000000001</v>
      </c>
      <c r="U19" s="597">
        <f t="shared" si="1"/>
        <v>3.0249999999999999</v>
      </c>
      <c r="V19" s="643"/>
      <c r="W19" s="643"/>
      <c r="X19" s="643"/>
      <c r="Y19" s="617">
        <v>11</v>
      </c>
      <c r="Z19" s="617">
        <v>405</v>
      </c>
      <c r="AA19" s="617">
        <v>1</v>
      </c>
      <c r="AB19" s="617">
        <v>275</v>
      </c>
      <c r="AC19" s="622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8"/>
      <c r="AV19" s="648"/>
      <c r="AW19" s="648"/>
      <c r="AX19" s="648"/>
      <c r="AY19" s="648"/>
      <c r="AZ19" s="648"/>
      <c r="BA19" s="648"/>
      <c r="BB19" s="648"/>
      <c r="BC19" s="648"/>
      <c r="BD19" s="648"/>
      <c r="BE19" s="648"/>
    </row>
    <row r="20" spans="1:57" ht="24.95" customHeight="1">
      <c r="A20" s="617">
        <v>12</v>
      </c>
      <c r="B20" s="617"/>
      <c r="C20" s="620" t="s">
        <v>367</v>
      </c>
      <c r="D20" s="618" t="s">
        <v>344</v>
      </c>
      <c r="E20" s="616" t="s">
        <v>259</v>
      </c>
      <c r="F20" s="617" t="s">
        <v>224</v>
      </c>
      <c r="G20" s="616" t="s">
        <v>360</v>
      </c>
      <c r="H20" s="616" t="s">
        <v>162</v>
      </c>
      <c r="I20" s="633"/>
      <c r="J20" s="634"/>
      <c r="K20" s="635">
        <v>2</v>
      </c>
      <c r="L20" s="616"/>
      <c r="M20" s="633"/>
      <c r="N20" s="634"/>
      <c r="O20" s="635"/>
      <c r="P20" s="635">
        <v>2</v>
      </c>
      <c r="Q20" s="616"/>
      <c r="R20" s="616"/>
      <c r="S20" s="616">
        <v>2</v>
      </c>
      <c r="T20" s="596">
        <f t="shared" si="0"/>
        <v>5.454545454545455E-3</v>
      </c>
      <c r="U20" s="597">
        <f t="shared" si="1"/>
        <v>4.7999999999999996E-3</v>
      </c>
      <c r="V20" s="643"/>
      <c r="W20" s="643"/>
      <c r="X20" s="643"/>
      <c r="Y20" s="616">
        <v>2</v>
      </c>
      <c r="Z20" s="617">
        <v>30</v>
      </c>
      <c r="AA20" s="616">
        <v>11</v>
      </c>
      <c r="AB20" s="617">
        <v>2.4</v>
      </c>
      <c r="AC20" s="622"/>
      <c r="AD20" s="648"/>
      <c r="AE20" s="648"/>
      <c r="AF20" s="648"/>
      <c r="AG20" s="648"/>
      <c r="AH20" s="648"/>
      <c r="AI20" s="648"/>
      <c r="AJ20" s="648"/>
      <c r="AK20" s="648"/>
      <c r="AL20" s="648"/>
      <c r="AM20" s="648"/>
      <c r="AN20" s="648"/>
      <c r="AO20" s="648"/>
      <c r="AP20" s="648"/>
      <c r="AQ20" s="648"/>
      <c r="AR20" s="648"/>
      <c r="AS20" s="648"/>
      <c r="AT20" s="648"/>
      <c r="AU20" s="648"/>
      <c r="AV20" s="648"/>
      <c r="AW20" s="648"/>
      <c r="AX20" s="648"/>
      <c r="AY20" s="648"/>
      <c r="AZ20" s="648"/>
      <c r="BA20" s="648"/>
      <c r="BB20" s="648"/>
      <c r="BC20" s="648"/>
      <c r="BD20" s="648"/>
      <c r="BE20" s="648"/>
    </row>
    <row r="21" spans="1:57" ht="24.95" customHeight="1">
      <c r="A21" s="617">
        <v>13</v>
      </c>
      <c r="B21" s="617"/>
      <c r="C21" s="620" t="s">
        <v>368</v>
      </c>
      <c r="D21" s="618" t="s">
        <v>344</v>
      </c>
      <c r="E21" s="616" t="s">
        <v>369</v>
      </c>
      <c r="F21" s="617" t="s">
        <v>224</v>
      </c>
      <c r="G21" s="616" t="s">
        <v>360</v>
      </c>
      <c r="H21" s="616" t="s">
        <v>164</v>
      </c>
      <c r="I21" s="633"/>
      <c r="J21" s="634"/>
      <c r="K21" s="635">
        <v>11</v>
      </c>
      <c r="L21" s="616"/>
      <c r="M21" s="633"/>
      <c r="N21" s="634"/>
      <c r="O21" s="635"/>
      <c r="P21" s="635">
        <v>11</v>
      </c>
      <c r="Q21" s="616"/>
      <c r="R21" s="616"/>
      <c r="S21" s="616">
        <v>11</v>
      </c>
      <c r="T21" s="596">
        <f t="shared" si="0"/>
        <v>0.03</v>
      </c>
      <c r="U21" s="597">
        <f t="shared" si="1"/>
        <v>2.64E-2</v>
      </c>
      <c r="V21" s="643"/>
      <c r="W21" s="643"/>
      <c r="X21" s="643"/>
      <c r="Y21" s="616">
        <v>11</v>
      </c>
      <c r="Z21" s="617">
        <v>30</v>
      </c>
      <c r="AA21" s="616">
        <v>11</v>
      </c>
      <c r="AB21" s="617">
        <v>2.4</v>
      </c>
      <c r="AC21" s="622"/>
      <c r="AD21" s="648"/>
      <c r="AE21" s="648"/>
      <c r="AF21" s="648"/>
      <c r="AG21" s="648"/>
      <c r="AH21" s="648"/>
      <c r="AI21" s="648"/>
      <c r="AJ21" s="648"/>
      <c r="AK21" s="648"/>
      <c r="AL21" s="648"/>
      <c r="AM21" s="648"/>
      <c r="AN21" s="648"/>
      <c r="AO21" s="648"/>
      <c r="AP21" s="648"/>
      <c r="AQ21" s="648"/>
      <c r="AR21" s="648"/>
      <c r="AS21" s="648"/>
      <c r="AT21" s="648"/>
      <c r="AU21" s="648"/>
      <c r="AV21" s="648"/>
      <c r="AW21" s="648"/>
      <c r="AX21" s="648"/>
      <c r="AY21" s="648"/>
      <c r="AZ21" s="648"/>
      <c r="BA21" s="648"/>
      <c r="BB21" s="648"/>
      <c r="BC21" s="648"/>
      <c r="BD21" s="648"/>
      <c r="BE21" s="648"/>
    </row>
    <row r="22" spans="1:57" ht="24.95" customHeight="1">
      <c r="A22" s="616">
        <v>14</v>
      </c>
      <c r="B22" s="617"/>
      <c r="C22" s="618" t="s">
        <v>370</v>
      </c>
      <c r="D22" s="618" t="s">
        <v>344</v>
      </c>
      <c r="E22" s="617" t="s">
        <v>259</v>
      </c>
      <c r="F22" s="617" t="s">
        <v>226</v>
      </c>
      <c r="G22" s="617" t="s">
        <v>360</v>
      </c>
      <c r="H22" s="617" t="s">
        <v>371</v>
      </c>
      <c r="I22" s="633"/>
      <c r="J22" s="634"/>
      <c r="K22" s="556">
        <v>9</v>
      </c>
      <c r="L22" s="617"/>
      <c r="M22" s="633"/>
      <c r="N22" s="634"/>
      <c r="O22" s="556"/>
      <c r="P22" s="556">
        <v>9</v>
      </c>
      <c r="Q22" s="617"/>
      <c r="R22" s="617"/>
      <c r="S22" s="617">
        <v>9</v>
      </c>
      <c r="T22" s="596">
        <f t="shared" si="0"/>
        <v>2.4545454545454547E-2</v>
      </c>
      <c r="U22" s="597">
        <f t="shared" si="1"/>
        <v>2.1599999999999998E-2</v>
      </c>
      <c r="V22" s="643"/>
      <c r="W22" s="643"/>
      <c r="X22" s="643"/>
      <c r="Y22" s="617">
        <v>9</v>
      </c>
      <c r="Z22" s="617">
        <v>30</v>
      </c>
      <c r="AA22" s="617">
        <v>11</v>
      </c>
      <c r="AB22" s="617">
        <v>2.4</v>
      </c>
      <c r="AC22" s="622"/>
      <c r="AD22" s="648"/>
      <c r="AE22" s="648"/>
      <c r="AF22" s="648"/>
      <c r="AG22" s="648"/>
      <c r="AH22" s="648"/>
      <c r="AI22" s="648"/>
      <c r="AJ22" s="648"/>
      <c r="AK22" s="648"/>
      <c r="AL22" s="648"/>
      <c r="AM22" s="648"/>
      <c r="AN22" s="648"/>
      <c r="AO22" s="648"/>
      <c r="AP22" s="648"/>
      <c r="AQ22" s="648"/>
      <c r="AR22" s="648"/>
      <c r="AS22" s="648"/>
      <c r="AT22" s="648"/>
      <c r="AU22" s="648"/>
      <c r="AV22" s="648"/>
      <c r="AW22" s="648"/>
      <c r="AX22" s="648"/>
      <c r="AY22" s="648"/>
      <c r="AZ22" s="648"/>
      <c r="BA22" s="648"/>
      <c r="BB22" s="648"/>
      <c r="BC22" s="648"/>
      <c r="BD22" s="648"/>
      <c r="BE22" s="648"/>
    </row>
    <row r="23" spans="1:57" ht="24.95" customHeight="1">
      <c r="A23" s="617">
        <v>15</v>
      </c>
      <c r="B23" s="617"/>
      <c r="C23" s="621" t="s">
        <v>372</v>
      </c>
      <c r="D23" s="618" t="s">
        <v>344</v>
      </c>
      <c r="E23" s="617" t="s">
        <v>120</v>
      </c>
      <c r="F23" s="617" t="s">
        <v>49</v>
      </c>
      <c r="G23" s="617" t="s">
        <v>373</v>
      </c>
      <c r="H23" s="617" t="s">
        <v>374</v>
      </c>
      <c r="I23" s="633"/>
      <c r="J23" s="634"/>
      <c r="K23" s="556">
        <v>20</v>
      </c>
      <c r="L23" s="617"/>
      <c r="M23" s="633"/>
      <c r="N23" s="634"/>
      <c r="O23" s="556"/>
      <c r="P23" s="556">
        <v>20</v>
      </c>
      <c r="Q23" s="617"/>
      <c r="R23" s="617"/>
      <c r="S23" s="617">
        <v>20</v>
      </c>
      <c r="T23" s="596">
        <f t="shared" si="0"/>
        <v>0.24</v>
      </c>
      <c r="U23" s="597">
        <f t="shared" si="1"/>
        <v>4.8000000000000001E-2</v>
      </c>
      <c r="V23" s="643"/>
      <c r="W23" s="643"/>
      <c r="X23" s="643"/>
      <c r="Y23" s="617">
        <v>20</v>
      </c>
      <c r="Z23" s="617">
        <v>60</v>
      </c>
      <c r="AA23" s="617">
        <v>5</v>
      </c>
      <c r="AB23" s="617">
        <v>2.4</v>
      </c>
      <c r="AC23" s="622"/>
      <c r="AD23" s="648"/>
      <c r="AE23" s="648"/>
      <c r="AF23" s="648"/>
      <c r="AG23" s="648"/>
      <c r="AH23" s="648"/>
      <c r="AI23" s="648"/>
      <c r="AJ23" s="648"/>
      <c r="AK23" s="648"/>
      <c r="AL23" s="648"/>
      <c r="AM23" s="648"/>
      <c r="AN23" s="648"/>
      <c r="AO23" s="648"/>
      <c r="AP23" s="648"/>
      <c r="AQ23" s="648"/>
      <c r="AR23" s="648"/>
      <c r="AS23" s="648"/>
      <c r="AT23" s="648"/>
      <c r="AU23" s="648"/>
      <c r="AV23" s="648"/>
      <c r="AW23" s="648"/>
      <c r="AX23" s="648"/>
      <c r="AY23" s="648"/>
      <c r="AZ23" s="648"/>
      <c r="BA23" s="648"/>
      <c r="BB23" s="648"/>
      <c r="BC23" s="648"/>
      <c r="BD23" s="648"/>
      <c r="BE23" s="648"/>
    </row>
    <row r="24" spans="1:57" ht="24.95" customHeight="1">
      <c r="A24" s="617">
        <v>16</v>
      </c>
      <c r="B24" s="622"/>
      <c r="C24" s="621" t="s">
        <v>372</v>
      </c>
      <c r="D24" s="618" t="s">
        <v>344</v>
      </c>
      <c r="E24" s="617" t="s">
        <v>119</v>
      </c>
      <c r="F24" s="617" t="s">
        <v>375</v>
      </c>
      <c r="G24" s="617" t="s">
        <v>373</v>
      </c>
      <c r="H24" s="617" t="s">
        <v>166</v>
      </c>
      <c r="I24" s="633"/>
      <c r="J24" s="634"/>
      <c r="K24" s="556">
        <v>3</v>
      </c>
      <c r="L24" s="617"/>
      <c r="M24" s="633"/>
      <c r="N24" s="634"/>
      <c r="O24" s="556"/>
      <c r="P24" s="556">
        <v>3</v>
      </c>
      <c r="Q24" s="617"/>
      <c r="R24" s="617"/>
      <c r="S24" s="617">
        <v>3</v>
      </c>
      <c r="T24" s="596">
        <f t="shared" si="0"/>
        <v>3.5999999999999997E-2</v>
      </c>
      <c r="U24" s="597">
        <f t="shared" si="1"/>
        <v>7.1999999999999989E-3</v>
      </c>
      <c r="V24" s="643"/>
      <c r="W24" s="643"/>
      <c r="X24" s="643"/>
      <c r="Y24" s="617">
        <v>3</v>
      </c>
      <c r="Z24" s="617">
        <v>60</v>
      </c>
      <c r="AA24" s="617">
        <v>5</v>
      </c>
      <c r="AB24" s="617">
        <v>2.4</v>
      </c>
      <c r="AC24" s="622"/>
      <c r="AD24" s="648"/>
      <c r="AE24" s="648"/>
      <c r="AF24" s="648"/>
      <c r="AG24" s="648"/>
      <c r="AH24" s="648"/>
      <c r="AI24" s="648"/>
      <c r="AJ24" s="648"/>
      <c r="AK24" s="648"/>
      <c r="AL24" s="648"/>
      <c r="AM24" s="648"/>
      <c r="AN24" s="648"/>
      <c r="AO24" s="648"/>
      <c r="AP24" s="648"/>
      <c r="AQ24" s="648"/>
      <c r="AR24" s="648"/>
      <c r="AS24" s="648"/>
      <c r="AT24" s="648"/>
      <c r="AU24" s="648"/>
      <c r="AV24" s="648"/>
      <c r="AW24" s="648"/>
      <c r="AX24" s="648"/>
      <c r="AY24" s="648"/>
      <c r="AZ24" s="648"/>
      <c r="BA24" s="648"/>
      <c r="BB24" s="648"/>
      <c r="BC24" s="648"/>
      <c r="BD24" s="648"/>
      <c r="BE24" s="648"/>
    </row>
    <row r="25" spans="1:57" ht="24.95" customHeight="1">
      <c r="A25" s="617">
        <v>17</v>
      </c>
      <c r="B25" s="623"/>
      <c r="C25" s="618" t="s">
        <v>376</v>
      </c>
      <c r="D25" s="618" t="s">
        <v>344</v>
      </c>
      <c r="E25" s="617" t="s">
        <v>162</v>
      </c>
      <c r="F25" s="617" t="s">
        <v>165</v>
      </c>
      <c r="G25" s="617" t="s">
        <v>373</v>
      </c>
      <c r="H25" s="617" t="s">
        <v>360</v>
      </c>
      <c r="I25" s="633"/>
      <c r="J25" s="634"/>
      <c r="K25" s="608">
        <v>15</v>
      </c>
      <c r="L25" s="617"/>
      <c r="M25" s="633"/>
      <c r="N25" s="634"/>
      <c r="O25" s="608"/>
      <c r="P25" s="556">
        <v>15</v>
      </c>
      <c r="Q25" s="617"/>
      <c r="R25" s="617"/>
      <c r="S25" s="617">
        <v>15</v>
      </c>
      <c r="T25" s="596">
        <f t="shared" si="0"/>
        <v>0.18</v>
      </c>
      <c r="U25" s="597">
        <f t="shared" si="1"/>
        <v>3.5999999999999997E-2</v>
      </c>
      <c r="V25" s="643"/>
      <c r="W25" s="643"/>
      <c r="X25" s="643"/>
      <c r="Y25" s="617">
        <v>15</v>
      </c>
      <c r="Z25" s="617">
        <v>60</v>
      </c>
      <c r="AA25" s="617">
        <v>5</v>
      </c>
      <c r="AB25" s="617">
        <v>2.4</v>
      </c>
      <c r="AC25" s="622"/>
      <c r="AD25" s="648"/>
      <c r="AE25" s="648"/>
      <c r="AF25" s="648"/>
      <c r="AG25" s="648"/>
      <c r="AH25" s="648"/>
      <c r="AI25" s="648"/>
      <c r="AJ25" s="648"/>
      <c r="AK25" s="648"/>
      <c r="AL25" s="648"/>
      <c r="AM25" s="648"/>
      <c r="AN25" s="648"/>
      <c r="AO25" s="648"/>
      <c r="AP25" s="648"/>
      <c r="AQ25" s="648"/>
      <c r="AR25" s="648"/>
      <c r="AS25" s="648"/>
      <c r="AT25" s="648"/>
      <c r="AU25" s="648"/>
      <c r="AV25" s="648"/>
      <c r="AW25" s="648"/>
      <c r="AX25" s="648"/>
      <c r="AY25" s="648"/>
      <c r="AZ25" s="648"/>
      <c r="BA25" s="648"/>
      <c r="BB25" s="648"/>
      <c r="BC25" s="648"/>
      <c r="BD25" s="648"/>
      <c r="BE25" s="648"/>
    </row>
    <row r="26" spans="1:57" s="613" customFormat="1" ht="24.95" customHeight="1">
      <c r="A26" s="624"/>
      <c r="B26" s="624"/>
      <c r="C26" s="625" t="s">
        <v>53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36"/>
      <c r="Q26" s="636"/>
      <c r="R26" s="636"/>
      <c r="S26" s="636"/>
      <c r="T26" s="644">
        <f>SUM(T9:T25)</f>
        <v>5.7735000000000003</v>
      </c>
      <c r="U26" s="644">
        <f>SUM(U9:U25)</f>
        <v>3.3079299999999998</v>
      </c>
      <c r="V26" s="641"/>
      <c r="W26" s="641"/>
      <c r="X26" s="642"/>
      <c r="Y26" s="641"/>
      <c r="Z26" s="649"/>
      <c r="AA26" s="641"/>
      <c r="AB26" s="641"/>
      <c r="AC26" s="652"/>
    </row>
    <row r="27" spans="1:57">
      <c r="A27" s="542"/>
      <c r="B27" s="542"/>
      <c r="C27" s="627" t="s">
        <v>286</v>
      </c>
      <c r="D27" s="543"/>
      <c r="E27" s="543"/>
      <c r="F27" s="543"/>
      <c r="G27" s="543"/>
      <c r="H27" s="576"/>
      <c r="I27" s="576"/>
      <c r="J27" s="576"/>
      <c r="K27" s="576"/>
      <c r="L27" s="576"/>
      <c r="M27" s="576"/>
      <c r="N27" s="576"/>
      <c r="O27" s="576"/>
      <c r="P27" s="580"/>
      <c r="Q27" s="580"/>
      <c r="R27" s="580"/>
      <c r="S27" s="580"/>
      <c r="T27" s="588"/>
      <c r="U27" s="588"/>
      <c r="V27" s="638"/>
      <c r="W27" s="638"/>
      <c r="X27" s="587"/>
      <c r="Y27" s="587"/>
      <c r="Z27" s="587"/>
      <c r="AA27" s="587"/>
      <c r="AB27" s="638"/>
      <c r="AC27" s="1212"/>
      <c r="AD27" s="648"/>
      <c r="AE27" s="648"/>
      <c r="AF27" s="648"/>
      <c r="AG27" s="648"/>
      <c r="AH27" s="648"/>
      <c r="AI27" s="648"/>
      <c r="AJ27" s="648"/>
      <c r="AK27" s="648"/>
      <c r="AL27" s="648"/>
      <c r="AM27" s="648"/>
      <c r="AN27" s="648"/>
      <c r="AO27" s="648"/>
      <c r="AP27" s="648"/>
      <c r="AQ27" s="648"/>
      <c r="AR27" s="648"/>
      <c r="AS27" s="648"/>
      <c r="AT27" s="648"/>
      <c r="AU27" s="648"/>
      <c r="AV27" s="648"/>
      <c r="AW27" s="648"/>
      <c r="AX27" s="648"/>
      <c r="AY27" s="648"/>
      <c r="AZ27" s="648"/>
      <c r="BA27" s="648"/>
      <c r="BB27" s="648"/>
      <c r="BC27" s="648"/>
      <c r="BD27" s="648"/>
      <c r="BE27" s="648"/>
    </row>
    <row r="28" spans="1:57">
      <c r="A28" s="552">
        <v>1</v>
      </c>
      <c r="B28" s="628" t="s">
        <v>377</v>
      </c>
      <c r="C28" s="629" t="s">
        <v>378</v>
      </c>
      <c r="D28" s="629" t="s">
        <v>41</v>
      </c>
      <c r="E28" s="567">
        <v>0</v>
      </c>
      <c r="F28" s="567">
        <v>0</v>
      </c>
      <c r="G28" s="567">
        <v>0</v>
      </c>
      <c r="H28" s="567"/>
      <c r="I28" s="567"/>
      <c r="J28" s="567"/>
      <c r="K28" s="567"/>
      <c r="L28" s="567"/>
      <c r="M28" s="567">
        <v>4</v>
      </c>
      <c r="N28" s="567"/>
      <c r="O28" s="567">
        <v>4</v>
      </c>
      <c r="P28" s="583"/>
      <c r="Q28" s="567">
        <v>4</v>
      </c>
      <c r="R28" s="583"/>
      <c r="S28" s="567">
        <v>4</v>
      </c>
      <c r="T28" s="645">
        <v>0.28799999999999998</v>
      </c>
      <c r="U28" s="645">
        <v>0.128</v>
      </c>
      <c r="V28" s="591"/>
      <c r="W28" s="591"/>
      <c r="X28" s="592"/>
      <c r="Y28" s="567">
        <v>4</v>
      </c>
      <c r="Z28" s="592">
        <v>72</v>
      </c>
      <c r="AA28" s="592">
        <v>1</v>
      </c>
      <c r="AB28" s="592">
        <v>32</v>
      </c>
      <c r="AC28" s="1212"/>
      <c r="AD28" s="648"/>
      <c r="AE28" s="648"/>
      <c r="AF28" s="648"/>
      <c r="AG28" s="648"/>
      <c r="AH28" s="648"/>
      <c r="AI28" s="648"/>
      <c r="AJ28" s="648"/>
      <c r="AK28" s="648"/>
      <c r="AL28" s="648"/>
      <c r="AM28" s="648"/>
      <c r="AN28" s="648"/>
      <c r="AO28" s="648"/>
      <c r="AP28" s="648"/>
      <c r="AQ28" s="648"/>
      <c r="AR28" s="648"/>
      <c r="AS28" s="648"/>
      <c r="AT28" s="648"/>
      <c r="AU28" s="648"/>
      <c r="AV28" s="648"/>
      <c r="AW28" s="648"/>
      <c r="AX28" s="648"/>
      <c r="AY28" s="648"/>
      <c r="AZ28" s="648"/>
      <c r="BA28" s="648"/>
      <c r="BB28" s="648"/>
      <c r="BC28" s="648"/>
      <c r="BD28" s="648"/>
      <c r="BE28" s="648"/>
    </row>
    <row r="29" spans="1:57">
      <c r="A29" s="630">
        <v>2</v>
      </c>
      <c r="B29" s="628" t="s">
        <v>379</v>
      </c>
      <c r="C29" s="629" t="s">
        <v>380</v>
      </c>
      <c r="D29" s="629" t="s">
        <v>41</v>
      </c>
      <c r="E29" s="567">
        <v>0</v>
      </c>
      <c r="F29" s="567">
        <v>0</v>
      </c>
      <c r="G29" s="567">
        <v>0</v>
      </c>
      <c r="H29" s="567"/>
      <c r="I29" s="567"/>
      <c r="J29" s="576"/>
      <c r="K29" s="576"/>
      <c r="L29" s="567"/>
      <c r="M29" s="567">
        <v>2</v>
      </c>
      <c r="N29" s="576"/>
      <c r="O29" s="576">
        <v>2</v>
      </c>
      <c r="P29" s="637"/>
      <c r="Q29" s="576">
        <v>2</v>
      </c>
      <c r="R29" s="637"/>
      <c r="S29" s="576">
        <v>2</v>
      </c>
      <c r="T29" s="645">
        <v>0.16</v>
      </c>
      <c r="U29" s="645">
        <v>0.08</v>
      </c>
      <c r="V29" s="591"/>
      <c r="W29" s="591"/>
      <c r="X29" s="592"/>
      <c r="Y29" s="576">
        <v>2</v>
      </c>
      <c r="Z29" s="592">
        <v>80</v>
      </c>
      <c r="AA29" s="653">
        <v>1</v>
      </c>
      <c r="AB29" s="592">
        <v>40</v>
      </c>
      <c r="AC29" s="1212"/>
      <c r="AD29" s="648"/>
      <c r="AE29" s="648"/>
      <c r="AF29" s="648"/>
      <c r="AG29" s="648"/>
      <c r="AH29" s="648"/>
      <c r="AI29" s="648"/>
      <c r="AJ29" s="648"/>
      <c r="AK29" s="648"/>
      <c r="AL29" s="648"/>
      <c r="AM29" s="648"/>
      <c r="AN29" s="648"/>
      <c r="AO29" s="648"/>
      <c r="AP29" s="648"/>
      <c r="AQ29" s="648"/>
      <c r="AR29" s="648"/>
      <c r="AS29" s="648"/>
      <c r="AT29" s="648"/>
      <c r="AU29" s="648"/>
      <c r="AV29" s="648"/>
      <c r="AW29" s="648"/>
      <c r="AX29" s="648"/>
      <c r="AY29" s="648"/>
      <c r="AZ29" s="648"/>
      <c r="BA29" s="648"/>
      <c r="BB29" s="648"/>
      <c r="BC29" s="648"/>
      <c r="BD29" s="648"/>
      <c r="BE29" s="648"/>
    </row>
    <row r="30" spans="1:57">
      <c r="A30" s="630">
        <v>3</v>
      </c>
      <c r="B30" s="585"/>
      <c r="C30" s="629" t="s">
        <v>381</v>
      </c>
      <c r="D30" s="629" t="s">
        <v>41</v>
      </c>
      <c r="E30" s="567">
        <v>0</v>
      </c>
      <c r="F30" s="567">
        <v>0</v>
      </c>
      <c r="G30" s="567">
        <v>0</v>
      </c>
      <c r="H30" s="567"/>
      <c r="I30" s="567"/>
      <c r="J30" s="567"/>
      <c r="K30" s="567"/>
      <c r="L30" s="567"/>
      <c r="M30" s="567">
        <v>4</v>
      </c>
      <c r="N30" s="567"/>
      <c r="O30" s="567">
        <v>4</v>
      </c>
      <c r="P30" s="637"/>
      <c r="Q30" s="567">
        <v>4</v>
      </c>
      <c r="R30" s="637"/>
      <c r="S30" s="567">
        <v>4</v>
      </c>
      <c r="T30" s="645">
        <v>0.34399999999999997</v>
      </c>
      <c r="U30" s="645">
        <v>0.184</v>
      </c>
      <c r="V30" s="591"/>
      <c r="W30" s="591"/>
      <c r="X30" s="592"/>
      <c r="Y30" s="567">
        <v>4</v>
      </c>
      <c r="Z30" s="592">
        <v>86</v>
      </c>
      <c r="AA30" s="653">
        <v>1</v>
      </c>
      <c r="AB30" s="592">
        <v>46</v>
      </c>
      <c r="AC30" s="1212"/>
      <c r="AD30" s="648"/>
      <c r="AE30" s="648"/>
      <c r="AF30" s="648"/>
      <c r="AG30" s="648"/>
      <c r="AH30" s="648"/>
      <c r="AI30" s="648"/>
      <c r="AJ30" s="648"/>
      <c r="AK30" s="648"/>
      <c r="AL30" s="648"/>
      <c r="AM30" s="648"/>
      <c r="AN30" s="648"/>
      <c r="AO30" s="648"/>
      <c r="AP30" s="648"/>
      <c r="AQ30" s="648"/>
      <c r="AR30" s="648"/>
      <c r="AS30" s="648"/>
      <c r="AT30" s="648"/>
      <c r="AU30" s="648"/>
      <c r="AV30" s="648"/>
      <c r="AW30" s="648"/>
      <c r="AX30" s="648"/>
      <c r="AY30" s="648"/>
      <c r="AZ30" s="648"/>
      <c r="BA30" s="648"/>
      <c r="BB30" s="648"/>
      <c r="BC30" s="648"/>
      <c r="BD30" s="648"/>
      <c r="BE30" s="648"/>
    </row>
    <row r="31" spans="1:57" ht="31.5">
      <c r="A31" s="630">
        <v>4</v>
      </c>
      <c r="B31" s="585" t="s">
        <v>382</v>
      </c>
      <c r="C31" s="629" t="s">
        <v>383</v>
      </c>
      <c r="D31" s="629" t="s">
        <v>41</v>
      </c>
      <c r="E31" s="567">
        <v>0</v>
      </c>
      <c r="F31" s="567">
        <v>0</v>
      </c>
      <c r="G31" s="567">
        <v>0</v>
      </c>
      <c r="H31" s="567"/>
      <c r="I31" s="567"/>
      <c r="J31" s="567"/>
      <c r="K31" s="567"/>
      <c r="L31" s="567"/>
      <c r="M31" s="567">
        <v>4</v>
      </c>
      <c r="N31" s="567"/>
      <c r="O31" s="567">
        <v>4</v>
      </c>
      <c r="P31" s="637"/>
      <c r="Q31" s="567">
        <v>4</v>
      </c>
      <c r="R31" s="637"/>
      <c r="S31" s="567">
        <v>4</v>
      </c>
      <c r="T31" s="645">
        <v>0.32800000000000001</v>
      </c>
      <c r="U31" s="645">
        <v>0.16800000000000001</v>
      </c>
      <c r="V31" s="591"/>
      <c r="W31" s="591"/>
      <c r="X31" s="592"/>
      <c r="Y31" s="567">
        <v>4</v>
      </c>
      <c r="Z31" s="592">
        <v>82</v>
      </c>
      <c r="AA31" s="653">
        <v>1</v>
      </c>
      <c r="AB31" s="592">
        <v>42</v>
      </c>
      <c r="AC31" s="654"/>
    </row>
    <row r="32" spans="1:57">
      <c r="A32" s="548"/>
      <c r="B32" s="548"/>
      <c r="C32" s="625" t="s">
        <v>53</v>
      </c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644">
        <f>SUM(T28:T31)</f>
        <v>1.1199999999999999</v>
      </c>
      <c r="U32" s="644">
        <f>SUM(U28:U31)</f>
        <v>0.56000000000000005</v>
      </c>
      <c r="V32" s="548"/>
      <c r="W32" s="548"/>
      <c r="X32" s="548"/>
      <c r="Y32" s="548"/>
      <c r="Z32" s="548"/>
      <c r="AA32" s="548"/>
      <c r="AB32" s="548"/>
      <c r="AC32" s="548"/>
    </row>
    <row r="33" spans="1:29" s="535" customFormat="1">
      <c r="A33" s="575"/>
      <c r="B33" s="575"/>
      <c r="C33" s="631" t="s">
        <v>53</v>
      </c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646">
        <f>SUM(T9:T32)/2</f>
        <v>6.8934999999999995</v>
      </c>
      <c r="U33" s="646">
        <f>SUM(U9:U32)/2</f>
        <v>3.8679300000000003</v>
      </c>
      <c r="V33" s="575"/>
      <c r="W33" s="575"/>
      <c r="X33" s="575"/>
      <c r="Y33" s="575"/>
      <c r="Z33" s="575"/>
      <c r="AA33" s="575"/>
      <c r="AB33" s="575"/>
      <c r="AC33" s="575"/>
    </row>
    <row r="34" spans="1:29">
      <c r="T34" s="647"/>
      <c r="U34" s="647"/>
    </row>
    <row r="35" spans="1:29">
      <c r="T35" s="647"/>
      <c r="U35" s="647"/>
    </row>
  </sheetData>
  <mergeCells count="25">
    <mergeCell ref="Z2:Z3"/>
    <mergeCell ref="AA2:AA3"/>
    <mergeCell ref="AB1:AB3"/>
    <mergeCell ref="AC1:AC3"/>
    <mergeCell ref="Z1:AA1"/>
    <mergeCell ref="V1:V3"/>
    <mergeCell ref="W1:W3"/>
    <mergeCell ref="X2:X3"/>
    <mergeCell ref="X1:Y1"/>
    <mergeCell ref="Y2:Y3"/>
    <mergeCell ref="H2:K2"/>
    <mergeCell ref="L2:O2"/>
    <mergeCell ref="P2:S2"/>
    <mergeCell ref="A1:A3"/>
    <mergeCell ref="B1:B3"/>
    <mergeCell ref="C1:C3"/>
    <mergeCell ref="D1:D3"/>
    <mergeCell ref="E1:E3"/>
    <mergeCell ref="F1:F3"/>
    <mergeCell ref="G1:G3"/>
    <mergeCell ref="H1:K1"/>
    <mergeCell ref="L1:O1"/>
    <mergeCell ref="P1:U1"/>
    <mergeCell ref="T2:T3"/>
    <mergeCell ref="U2:U3"/>
  </mergeCells>
  <pageMargins left="0.39370078740157483" right="0.39370078740157483" top="1.1811023622047245" bottom="0.59055118110236227" header="0.31496062992125984" footer="0.31496062992125984"/>
  <pageSetup paperSize="9" scale="45" firstPageNumber="77" pageOrder="overThenDown" orientation="landscape" useFirstPageNumber="1" r:id="rId1"/>
  <headerFooter>
    <oddFooter>&amp;L&amp;A&amp;CСписък 2 излишни ОБВВПИ към 01.01.2023 г.&amp;R&amp;P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AK42"/>
  <sheetViews>
    <sheetView view="pageBreakPreview" zoomScale="60" zoomScaleNormal="60" workbookViewId="0">
      <selection activeCell="G44" sqref="G44"/>
    </sheetView>
  </sheetViews>
  <sheetFormatPr defaultColWidth="11.42578125" defaultRowHeight="18.75"/>
  <cols>
    <col min="1" max="1" width="5.7109375" style="536" customWidth="1"/>
    <col min="2" max="2" width="9.5703125" style="536" customWidth="1"/>
    <col min="3" max="3" width="44" style="537" customWidth="1"/>
    <col min="4" max="4" width="4.28515625" style="537" customWidth="1"/>
    <col min="5" max="5" width="4.7109375" style="537" customWidth="1"/>
    <col min="6" max="6" width="5" style="537" customWidth="1"/>
    <col min="7" max="7" width="5.42578125" style="537" customWidth="1"/>
    <col min="8" max="8" width="4.7109375" style="537" customWidth="1"/>
    <col min="9" max="9" width="4.42578125" style="537" customWidth="1"/>
    <col min="10" max="10" width="5" style="537" customWidth="1"/>
    <col min="11" max="11" width="5.42578125" style="537" customWidth="1"/>
    <col min="12" max="13" width="4.42578125" style="537" customWidth="1"/>
    <col min="14" max="14" width="4.85546875" style="537" customWidth="1"/>
    <col min="15" max="15" width="5.85546875" style="537" customWidth="1"/>
    <col min="16" max="16" width="5" style="537" customWidth="1"/>
    <col min="17" max="17" width="5.28515625" style="537" customWidth="1"/>
    <col min="18" max="18" width="4.7109375" style="537" customWidth="1"/>
    <col min="19" max="19" width="5.42578125" style="537" customWidth="1"/>
    <col min="20" max="21" width="5.28515625" style="537" customWidth="1"/>
    <col min="22" max="22" width="4.7109375" style="537" customWidth="1"/>
    <col min="23" max="23" width="6.140625" style="537" customWidth="1"/>
    <col min="24" max="24" width="5.42578125" style="538" customWidth="1"/>
    <col min="25" max="25" width="4.85546875" style="538" customWidth="1"/>
    <col min="26" max="26" width="5.140625" style="538" customWidth="1"/>
    <col min="27" max="27" width="5.5703125" style="538" customWidth="1"/>
    <col min="28" max="28" width="8.5703125" style="539" customWidth="1"/>
    <col min="29" max="29" width="8.42578125" style="539" customWidth="1"/>
    <col min="30" max="30" width="8.140625" style="540" customWidth="1"/>
    <col min="31" max="31" width="4.42578125" style="540" customWidth="1"/>
    <col min="32" max="32" width="5.42578125" style="541" customWidth="1"/>
    <col min="33" max="33" width="9.28515625" style="541" customWidth="1"/>
    <col min="34" max="34" width="7.85546875" style="541" customWidth="1"/>
    <col min="35" max="35" width="7" style="541" customWidth="1"/>
    <col min="36" max="36" width="9.28515625" style="541" customWidth="1"/>
    <col min="37" max="37" width="13.28515625" style="540" customWidth="1"/>
    <col min="38" max="16384" width="11.42578125" style="537"/>
  </cols>
  <sheetData>
    <row r="1" spans="1:37" s="533" customFormat="1" ht="82.5" customHeight="1">
      <c r="A1" s="1325" t="s">
        <v>2</v>
      </c>
      <c r="B1" s="1325" t="s">
        <v>308</v>
      </c>
      <c r="C1" s="1325" t="s">
        <v>95</v>
      </c>
      <c r="D1" s="1326" t="s">
        <v>88</v>
      </c>
      <c r="E1" s="1326" t="s">
        <v>89</v>
      </c>
      <c r="F1" s="1326" t="s">
        <v>90</v>
      </c>
      <c r="G1" s="1326" t="s">
        <v>91</v>
      </c>
      <c r="H1" s="1325" t="s">
        <v>309</v>
      </c>
      <c r="I1" s="1325"/>
      <c r="J1" s="1325"/>
      <c r="K1" s="1325"/>
      <c r="L1" s="1325" t="s">
        <v>384</v>
      </c>
      <c r="M1" s="1325"/>
      <c r="N1" s="1325"/>
      <c r="O1" s="1325"/>
      <c r="P1" s="1325" t="s">
        <v>385</v>
      </c>
      <c r="Q1" s="1325"/>
      <c r="R1" s="1325"/>
      <c r="S1" s="1325"/>
      <c r="T1" s="1325" t="s">
        <v>386</v>
      </c>
      <c r="U1" s="1325"/>
      <c r="V1" s="1325"/>
      <c r="W1" s="1325"/>
      <c r="X1" s="1332" t="s">
        <v>33</v>
      </c>
      <c r="Y1" s="1332"/>
      <c r="Z1" s="1332"/>
      <c r="AA1" s="1332"/>
      <c r="AB1" s="1332"/>
      <c r="AC1" s="1332"/>
      <c r="AD1" s="1324" t="s">
        <v>14</v>
      </c>
      <c r="AE1" s="1324" t="s">
        <v>15</v>
      </c>
      <c r="AF1" s="1332" t="s">
        <v>310</v>
      </c>
      <c r="AG1" s="1332"/>
      <c r="AH1" s="1332" t="s">
        <v>311</v>
      </c>
      <c r="AI1" s="1332"/>
      <c r="AJ1" s="1324" t="s">
        <v>312</v>
      </c>
      <c r="AK1" s="1324" t="s">
        <v>19</v>
      </c>
    </row>
    <row r="2" spans="1:37" s="533" customFormat="1" ht="60" customHeight="1">
      <c r="A2" s="1325"/>
      <c r="B2" s="1325"/>
      <c r="C2" s="1325"/>
      <c r="D2" s="1326"/>
      <c r="E2" s="1326"/>
      <c r="F2" s="1326"/>
      <c r="G2" s="1326"/>
      <c r="H2" s="1325" t="s">
        <v>313</v>
      </c>
      <c r="I2" s="1325"/>
      <c r="J2" s="1325"/>
      <c r="K2" s="1325"/>
      <c r="L2" s="1325" t="s">
        <v>313</v>
      </c>
      <c r="M2" s="1325"/>
      <c r="N2" s="1325"/>
      <c r="O2" s="1325"/>
      <c r="P2" s="1325" t="s">
        <v>313</v>
      </c>
      <c r="Q2" s="1325"/>
      <c r="R2" s="1325"/>
      <c r="S2" s="1325"/>
      <c r="T2" s="1325" t="s">
        <v>313</v>
      </c>
      <c r="U2" s="1325"/>
      <c r="V2" s="1325"/>
      <c r="W2" s="1325"/>
      <c r="X2" s="1333" t="s">
        <v>313</v>
      </c>
      <c r="Y2" s="1333"/>
      <c r="Z2" s="1333"/>
      <c r="AA2" s="1333"/>
      <c r="AB2" s="1330" t="s">
        <v>24</v>
      </c>
      <c r="AC2" s="1330" t="s">
        <v>25</v>
      </c>
      <c r="AD2" s="1324"/>
      <c r="AE2" s="1324"/>
      <c r="AF2" s="1324" t="s">
        <v>26</v>
      </c>
      <c r="AG2" s="1324" t="s">
        <v>27</v>
      </c>
      <c r="AH2" s="1324" t="s">
        <v>314</v>
      </c>
      <c r="AI2" s="1324" t="s">
        <v>315</v>
      </c>
      <c r="AJ2" s="1324"/>
      <c r="AK2" s="1324"/>
    </row>
    <row r="3" spans="1:37" ht="82.5" customHeight="1">
      <c r="A3" s="1325"/>
      <c r="B3" s="1325"/>
      <c r="C3" s="1325"/>
      <c r="D3" s="1326"/>
      <c r="E3" s="1326"/>
      <c r="F3" s="1326"/>
      <c r="G3" s="1326"/>
      <c r="H3" s="542" t="s">
        <v>30</v>
      </c>
      <c r="I3" s="542" t="s">
        <v>31</v>
      </c>
      <c r="J3" s="542" t="s">
        <v>32</v>
      </c>
      <c r="K3" s="542" t="s">
        <v>267</v>
      </c>
      <c r="L3" s="542" t="s">
        <v>30</v>
      </c>
      <c r="M3" s="542" t="s">
        <v>31</v>
      </c>
      <c r="N3" s="542" t="s">
        <v>32</v>
      </c>
      <c r="O3" s="542" t="s">
        <v>267</v>
      </c>
      <c r="P3" s="542" t="s">
        <v>30</v>
      </c>
      <c r="Q3" s="542" t="s">
        <v>31</v>
      </c>
      <c r="R3" s="542" t="s">
        <v>32</v>
      </c>
      <c r="S3" s="542" t="s">
        <v>267</v>
      </c>
      <c r="T3" s="542" t="s">
        <v>30</v>
      </c>
      <c r="U3" s="542" t="s">
        <v>31</v>
      </c>
      <c r="V3" s="542" t="s">
        <v>32</v>
      </c>
      <c r="W3" s="542" t="s">
        <v>267</v>
      </c>
      <c r="X3" s="579" t="s">
        <v>30</v>
      </c>
      <c r="Y3" s="579" t="s">
        <v>31</v>
      </c>
      <c r="Z3" s="579" t="s">
        <v>32</v>
      </c>
      <c r="AA3" s="579" t="s">
        <v>33</v>
      </c>
      <c r="AB3" s="1330"/>
      <c r="AC3" s="1330"/>
      <c r="AD3" s="1324"/>
      <c r="AE3" s="1324"/>
      <c r="AF3" s="1324"/>
      <c r="AG3" s="1324"/>
      <c r="AH3" s="1324"/>
      <c r="AI3" s="1324"/>
      <c r="AJ3" s="1324"/>
      <c r="AK3" s="1324"/>
    </row>
    <row r="4" spans="1:37" ht="31.5" customHeight="1">
      <c r="A4" s="542"/>
      <c r="B4" s="542"/>
      <c r="C4" s="544" t="s">
        <v>114</v>
      </c>
      <c r="D4" s="543"/>
      <c r="E4" s="543"/>
      <c r="F4" s="543"/>
      <c r="G4" s="543"/>
      <c r="H4" s="543"/>
      <c r="I4" s="543"/>
      <c r="J4" s="543"/>
      <c r="K4" s="543"/>
      <c r="L4" s="576"/>
      <c r="M4" s="576"/>
      <c r="N4" s="576"/>
      <c r="O4" s="576"/>
      <c r="P4" s="543"/>
      <c r="Q4" s="543"/>
      <c r="R4" s="543"/>
      <c r="S4" s="543"/>
      <c r="T4" s="576"/>
      <c r="U4" s="576"/>
      <c r="V4" s="576"/>
      <c r="W4" s="576"/>
      <c r="X4" s="580"/>
      <c r="Y4" s="580"/>
      <c r="Z4" s="580"/>
      <c r="AA4" s="580"/>
      <c r="AB4" s="588"/>
      <c r="AC4" s="588"/>
      <c r="AD4" s="587"/>
      <c r="AE4" s="587"/>
      <c r="AF4" s="587"/>
      <c r="AG4" s="587"/>
      <c r="AH4" s="587"/>
      <c r="AI4" s="587"/>
      <c r="AJ4" s="587"/>
      <c r="AK4" s="587"/>
    </row>
    <row r="5" spans="1:37" ht="33" customHeight="1">
      <c r="A5" s="545"/>
      <c r="B5" s="545"/>
      <c r="C5" s="546" t="s">
        <v>340</v>
      </c>
      <c r="D5" s="547"/>
      <c r="E5" s="548"/>
      <c r="F5" s="548"/>
      <c r="G5" s="548"/>
      <c r="H5" s="548"/>
      <c r="I5" s="548"/>
      <c r="J5" s="548"/>
      <c r="K5" s="548"/>
      <c r="L5" s="576"/>
      <c r="M5" s="576"/>
      <c r="N5" s="576"/>
      <c r="O5" s="576"/>
      <c r="P5" s="548"/>
      <c r="Q5" s="548"/>
      <c r="R5" s="548"/>
      <c r="S5" s="548"/>
      <c r="T5" s="576"/>
      <c r="U5" s="576"/>
      <c r="V5" s="576"/>
      <c r="W5" s="576"/>
      <c r="X5" s="581"/>
      <c r="Y5" s="581"/>
      <c r="Z5" s="581"/>
      <c r="AA5" s="581"/>
      <c r="AB5" s="589"/>
      <c r="AC5" s="589"/>
      <c r="AD5" s="590"/>
      <c r="AE5" s="591"/>
      <c r="AF5" s="592"/>
      <c r="AG5" s="592"/>
      <c r="AH5" s="605"/>
      <c r="AI5" s="605"/>
      <c r="AJ5" s="606"/>
      <c r="AK5" s="590"/>
    </row>
    <row r="6" spans="1:37" s="534" customFormat="1" ht="31.5" customHeight="1">
      <c r="A6" s="549"/>
      <c r="B6" s="549"/>
      <c r="C6" s="550" t="s">
        <v>317</v>
      </c>
      <c r="D6" s="551"/>
      <c r="E6" s="551"/>
      <c r="F6" s="551"/>
      <c r="G6" s="551"/>
      <c r="H6" s="551"/>
      <c r="I6" s="551"/>
      <c r="J6" s="551"/>
      <c r="K6" s="551"/>
      <c r="L6" s="577"/>
      <c r="M6" s="577"/>
      <c r="N6" s="577"/>
      <c r="O6" s="577"/>
      <c r="P6" s="551"/>
      <c r="Q6" s="551"/>
      <c r="R6" s="551"/>
      <c r="S6" s="551"/>
      <c r="T6" s="577"/>
      <c r="U6" s="577"/>
      <c r="V6" s="577"/>
      <c r="W6" s="577"/>
      <c r="X6" s="582"/>
      <c r="Y6" s="582"/>
      <c r="Z6" s="582"/>
      <c r="AA6" s="582"/>
      <c r="AB6" s="593"/>
      <c r="AC6" s="593"/>
      <c r="AD6" s="594"/>
      <c r="AE6" s="594"/>
      <c r="AF6" s="594"/>
      <c r="AG6" s="594"/>
      <c r="AH6" s="594"/>
      <c r="AI6" s="594"/>
      <c r="AJ6" s="594"/>
      <c r="AK6" s="594"/>
    </row>
    <row r="7" spans="1:37" ht="34.9" customHeight="1">
      <c r="A7" s="552"/>
      <c r="B7" s="552"/>
      <c r="C7" s="553" t="s">
        <v>387</v>
      </c>
      <c r="D7" s="554"/>
      <c r="E7" s="555"/>
      <c r="F7" s="555"/>
      <c r="G7" s="555"/>
      <c r="H7" s="555"/>
      <c r="I7" s="555"/>
      <c r="J7" s="555"/>
      <c r="K7" s="555"/>
      <c r="L7" s="567"/>
      <c r="M7" s="567"/>
      <c r="N7" s="567"/>
      <c r="O7" s="567"/>
      <c r="P7" s="555"/>
      <c r="Q7" s="555"/>
      <c r="R7" s="555"/>
      <c r="S7" s="555"/>
      <c r="T7" s="567"/>
      <c r="U7" s="567"/>
      <c r="V7" s="567"/>
      <c r="W7" s="567"/>
      <c r="X7" s="583"/>
      <c r="Y7" s="583"/>
      <c r="Z7" s="583"/>
      <c r="AA7" s="583"/>
      <c r="AB7" s="595"/>
      <c r="AC7" s="595"/>
      <c r="AD7" s="591"/>
      <c r="AE7" s="591"/>
      <c r="AF7" s="592"/>
      <c r="AG7" s="592"/>
      <c r="AH7" s="592"/>
      <c r="AI7" s="592"/>
      <c r="AJ7" s="607"/>
      <c r="AK7" s="591"/>
    </row>
    <row r="8" spans="1:37">
      <c r="A8" s="556">
        <v>1</v>
      </c>
      <c r="B8" s="557" t="s">
        <v>388</v>
      </c>
      <c r="C8" s="558" t="s">
        <v>389</v>
      </c>
      <c r="D8" s="559" t="s">
        <v>344</v>
      </c>
      <c r="E8" s="560">
        <v>108</v>
      </c>
      <c r="F8" s="560">
        <v>76</v>
      </c>
      <c r="G8" s="560" t="s">
        <v>390</v>
      </c>
      <c r="H8" s="560"/>
      <c r="I8" s="560"/>
      <c r="J8" s="560">
        <v>8</v>
      </c>
      <c r="K8" s="557">
        <v>8</v>
      </c>
      <c r="L8" s="567"/>
      <c r="M8" s="567"/>
      <c r="N8" s="567"/>
      <c r="O8" s="567"/>
      <c r="P8" s="555"/>
      <c r="Q8" s="555"/>
      <c r="R8" s="555"/>
      <c r="S8" s="555"/>
      <c r="T8" s="567"/>
      <c r="U8" s="567"/>
      <c r="V8" s="567"/>
      <c r="W8" s="567"/>
      <c r="X8" s="583"/>
      <c r="Y8" s="583"/>
      <c r="Z8" s="557">
        <v>8</v>
      </c>
      <c r="AA8" s="557">
        <v>8</v>
      </c>
      <c r="AB8" s="596">
        <f t="shared" ref="AB8:AB33" si="0">SUM((AA8/AI8)*AH8)/1000</f>
        <v>0.128</v>
      </c>
      <c r="AC8" s="597">
        <f t="shared" ref="AC8:AC33" si="1">SUM(AA8*AJ8)/1000</f>
        <v>9.1999999999999998E-2</v>
      </c>
      <c r="AD8" s="591"/>
      <c r="AE8" s="591"/>
      <c r="AF8" s="592"/>
      <c r="AG8" s="557">
        <v>8</v>
      </c>
      <c r="AH8" s="608">
        <v>32</v>
      </c>
      <c r="AI8" s="560">
        <v>2</v>
      </c>
      <c r="AJ8" s="560">
        <v>11.5</v>
      </c>
      <c r="AK8" s="609" t="s">
        <v>391</v>
      </c>
    </row>
    <row r="9" spans="1:37">
      <c r="A9" s="556">
        <v>2</v>
      </c>
      <c r="B9" s="557" t="s">
        <v>388</v>
      </c>
      <c r="C9" s="558" t="s">
        <v>389</v>
      </c>
      <c r="D9" s="559" t="s">
        <v>344</v>
      </c>
      <c r="E9" s="560">
        <v>43</v>
      </c>
      <c r="F9" s="560">
        <v>77</v>
      </c>
      <c r="G9" s="560" t="s">
        <v>390</v>
      </c>
      <c r="H9" s="560"/>
      <c r="I9" s="560"/>
      <c r="J9" s="560">
        <v>8</v>
      </c>
      <c r="K9" s="560">
        <v>8</v>
      </c>
      <c r="L9" s="567"/>
      <c r="M9" s="567"/>
      <c r="N9" s="567"/>
      <c r="O9" s="567"/>
      <c r="P9" s="555"/>
      <c r="Q9" s="555"/>
      <c r="R9" s="555"/>
      <c r="S9" s="555"/>
      <c r="T9" s="567"/>
      <c r="U9" s="567"/>
      <c r="V9" s="567"/>
      <c r="W9" s="567"/>
      <c r="X9" s="583"/>
      <c r="Y9" s="583"/>
      <c r="Z9" s="560">
        <v>8</v>
      </c>
      <c r="AA9" s="560">
        <v>8</v>
      </c>
      <c r="AB9" s="596">
        <f t="shared" si="0"/>
        <v>0.128</v>
      </c>
      <c r="AC9" s="597">
        <f t="shared" si="1"/>
        <v>9.1999999999999998E-2</v>
      </c>
      <c r="AD9" s="591"/>
      <c r="AE9" s="591"/>
      <c r="AF9" s="592"/>
      <c r="AG9" s="560">
        <v>8</v>
      </c>
      <c r="AH9" s="608">
        <v>32</v>
      </c>
      <c r="AI9" s="560">
        <v>2</v>
      </c>
      <c r="AJ9" s="560">
        <v>11.5</v>
      </c>
      <c r="AK9" s="609" t="s">
        <v>391</v>
      </c>
    </row>
    <row r="10" spans="1:37">
      <c r="A10" s="556">
        <v>3</v>
      </c>
      <c r="B10" s="557" t="s">
        <v>388</v>
      </c>
      <c r="C10" s="558" t="s">
        <v>389</v>
      </c>
      <c r="D10" s="559" t="s">
        <v>344</v>
      </c>
      <c r="E10" s="560">
        <v>44</v>
      </c>
      <c r="F10" s="560">
        <v>78</v>
      </c>
      <c r="G10" s="560" t="s">
        <v>390</v>
      </c>
      <c r="H10" s="560"/>
      <c r="I10" s="560"/>
      <c r="J10" s="560">
        <v>18</v>
      </c>
      <c r="K10" s="560">
        <v>18</v>
      </c>
      <c r="L10" s="567"/>
      <c r="M10" s="567"/>
      <c r="N10" s="567"/>
      <c r="O10" s="567"/>
      <c r="P10" s="555"/>
      <c r="Q10" s="555"/>
      <c r="R10" s="555"/>
      <c r="S10" s="555"/>
      <c r="T10" s="567"/>
      <c r="U10" s="567"/>
      <c r="V10" s="567"/>
      <c r="W10" s="567"/>
      <c r="X10" s="583"/>
      <c r="Y10" s="583"/>
      <c r="Z10" s="560">
        <v>18</v>
      </c>
      <c r="AA10" s="560">
        <v>18</v>
      </c>
      <c r="AB10" s="596">
        <f t="shared" si="0"/>
        <v>0.28799999999999998</v>
      </c>
      <c r="AC10" s="597">
        <f t="shared" si="1"/>
        <v>0.20699999999999999</v>
      </c>
      <c r="AD10" s="591"/>
      <c r="AE10" s="591"/>
      <c r="AF10" s="592"/>
      <c r="AG10" s="560">
        <v>18</v>
      </c>
      <c r="AH10" s="608">
        <v>32</v>
      </c>
      <c r="AI10" s="560">
        <v>2</v>
      </c>
      <c r="AJ10" s="560">
        <v>11.5</v>
      </c>
      <c r="AK10" s="609" t="s">
        <v>391</v>
      </c>
    </row>
    <row r="11" spans="1:37" ht="32.25">
      <c r="A11" s="556">
        <v>4</v>
      </c>
      <c r="B11" s="557" t="s">
        <v>392</v>
      </c>
      <c r="C11" s="558" t="s">
        <v>393</v>
      </c>
      <c r="D11" s="559" t="s">
        <v>344</v>
      </c>
      <c r="E11" s="560">
        <v>23</v>
      </c>
      <c r="F11" s="560">
        <v>83</v>
      </c>
      <c r="G11" s="560" t="s">
        <v>390</v>
      </c>
      <c r="H11" s="560"/>
      <c r="I11" s="560"/>
      <c r="J11" s="560">
        <v>34</v>
      </c>
      <c r="K11" s="560">
        <v>34</v>
      </c>
      <c r="L11" s="567"/>
      <c r="M11" s="567"/>
      <c r="N11" s="567"/>
      <c r="O11" s="567"/>
      <c r="P11" s="555"/>
      <c r="Q11" s="555"/>
      <c r="R11" s="555"/>
      <c r="S11" s="555"/>
      <c r="T11" s="567"/>
      <c r="U11" s="567"/>
      <c r="V11" s="567"/>
      <c r="W11" s="567"/>
      <c r="X11" s="583"/>
      <c r="Y11" s="583"/>
      <c r="Z11" s="560">
        <v>34</v>
      </c>
      <c r="AA11" s="560">
        <v>34</v>
      </c>
      <c r="AB11" s="596">
        <f t="shared" si="0"/>
        <v>5.525E-2</v>
      </c>
      <c r="AC11" s="597">
        <f t="shared" si="1"/>
        <v>1.9379999999999998E-2</v>
      </c>
      <c r="AD11" s="591"/>
      <c r="AE11" s="591"/>
      <c r="AF11" s="592"/>
      <c r="AG11" s="560">
        <v>34</v>
      </c>
      <c r="AH11" s="608">
        <v>26</v>
      </c>
      <c r="AI11" s="560">
        <v>16</v>
      </c>
      <c r="AJ11" s="560">
        <v>0.56999999999999995</v>
      </c>
      <c r="AK11" s="609" t="s">
        <v>394</v>
      </c>
    </row>
    <row r="12" spans="1:37">
      <c r="A12" s="556">
        <v>5</v>
      </c>
      <c r="B12" s="557" t="s">
        <v>395</v>
      </c>
      <c r="C12" s="558" t="s">
        <v>396</v>
      </c>
      <c r="D12" s="559" t="s">
        <v>344</v>
      </c>
      <c r="E12" s="560">
        <v>10</v>
      </c>
      <c r="F12" s="560">
        <v>86</v>
      </c>
      <c r="G12" s="560" t="s">
        <v>390</v>
      </c>
      <c r="H12" s="560"/>
      <c r="I12" s="560"/>
      <c r="J12" s="560">
        <v>22</v>
      </c>
      <c r="K12" s="560">
        <v>22</v>
      </c>
      <c r="L12" s="567"/>
      <c r="M12" s="567"/>
      <c r="N12" s="567"/>
      <c r="O12" s="567"/>
      <c r="P12" s="555"/>
      <c r="Q12" s="555"/>
      <c r="R12" s="555"/>
      <c r="S12" s="555"/>
      <c r="T12" s="567"/>
      <c r="U12" s="567"/>
      <c r="V12" s="567"/>
      <c r="W12" s="567"/>
      <c r="X12" s="583"/>
      <c r="Y12" s="583"/>
      <c r="Z12" s="560">
        <v>22</v>
      </c>
      <c r="AA12" s="560">
        <v>22</v>
      </c>
      <c r="AB12" s="596">
        <f t="shared" si="0"/>
        <v>0.35199999999999998</v>
      </c>
      <c r="AC12" s="597">
        <f t="shared" si="1"/>
        <v>0.24860000000000002</v>
      </c>
      <c r="AD12" s="591"/>
      <c r="AE12" s="591"/>
      <c r="AF12" s="592"/>
      <c r="AG12" s="560">
        <v>22</v>
      </c>
      <c r="AH12" s="608">
        <v>32</v>
      </c>
      <c r="AI12" s="560">
        <v>2</v>
      </c>
      <c r="AJ12" s="560">
        <v>11.3</v>
      </c>
      <c r="AK12" s="609" t="s">
        <v>391</v>
      </c>
    </row>
    <row r="13" spans="1:37">
      <c r="A13" s="556">
        <v>6</v>
      </c>
      <c r="B13" s="557" t="s">
        <v>395</v>
      </c>
      <c r="C13" s="558" t="s">
        <v>396</v>
      </c>
      <c r="D13" s="559" t="s">
        <v>344</v>
      </c>
      <c r="E13" s="561" t="s">
        <v>258</v>
      </c>
      <c r="F13" s="560">
        <v>88</v>
      </c>
      <c r="G13" s="560" t="s">
        <v>390</v>
      </c>
      <c r="H13" s="560"/>
      <c r="I13" s="560"/>
      <c r="J13" s="560">
        <v>5</v>
      </c>
      <c r="K13" s="560">
        <v>5</v>
      </c>
      <c r="L13" s="567"/>
      <c r="M13" s="567"/>
      <c r="N13" s="567"/>
      <c r="O13" s="567"/>
      <c r="P13" s="555"/>
      <c r="Q13" s="555"/>
      <c r="R13" s="555"/>
      <c r="S13" s="555"/>
      <c r="T13" s="567"/>
      <c r="U13" s="567"/>
      <c r="V13" s="567"/>
      <c r="W13" s="567"/>
      <c r="X13" s="583"/>
      <c r="Y13" s="583"/>
      <c r="Z13" s="560">
        <v>5</v>
      </c>
      <c r="AA13" s="560">
        <v>5</v>
      </c>
      <c r="AB13" s="596">
        <f t="shared" si="0"/>
        <v>0.08</v>
      </c>
      <c r="AC13" s="597">
        <f t="shared" si="1"/>
        <v>5.6500000000000002E-2</v>
      </c>
      <c r="AD13" s="591"/>
      <c r="AE13" s="591"/>
      <c r="AF13" s="592"/>
      <c r="AG13" s="560">
        <v>5</v>
      </c>
      <c r="AH13" s="608">
        <v>32</v>
      </c>
      <c r="AI13" s="560">
        <v>2</v>
      </c>
      <c r="AJ13" s="560">
        <v>11.3</v>
      </c>
      <c r="AK13" s="609" t="s">
        <v>391</v>
      </c>
    </row>
    <row r="14" spans="1:37" ht="48">
      <c r="A14" s="556">
        <v>7</v>
      </c>
      <c r="B14" s="557" t="s">
        <v>395</v>
      </c>
      <c r="C14" s="562" t="s">
        <v>397</v>
      </c>
      <c r="D14" s="559" t="s">
        <v>344</v>
      </c>
      <c r="E14" s="560">
        <v>16</v>
      </c>
      <c r="F14" s="560">
        <v>87</v>
      </c>
      <c r="G14" s="560" t="s">
        <v>390</v>
      </c>
      <c r="H14" s="560"/>
      <c r="I14" s="560"/>
      <c r="J14" s="560">
        <v>17</v>
      </c>
      <c r="K14" s="560">
        <v>17</v>
      </c>
      <c r="L14" s="567"/>
      <c r="M14" s="567"/>
      <c r="N14" s="567"/>
      <c r="O14" s="567"/>
      <c r="P14" s="555"/>
      <c r="Q14" s="555"/>
      <c r="R14" s="555"/>
      <c r="S14" s="555"/>
      <c r="T14" s="567"/>
      <c r="U14" s="567"/>
      <c r="V14" s="567"/>
      <c r="W14" s="567"/>
      <c r="X14" s="583"/>
      <c r="Y14" s="583"/>
      <c r="Z14" s="560">
        <v>17</v>
      </c>
      <c r="AA14" s="560">
        <v>17</v>
      </c>
      <c r="AB14" s="596">
        <f t="shared" si="0"/>
        <v>1.2324999999999999</v>
      </c>
      <c r="AC14" s="597">
        <f t="shared" si="1"/>
        <v>0.78200000000000003</v>
      </c>
      <c r="AD14" s="591"/>
      <c r="AE14" s="591"/>
      <c r="AF14" s="592"/>
      <c r="AG14" s="560">
        <v>17</v>
      </c>
      <c r="AH14" s="608">
        <v>145</v>
      </c>
      <c r="AI14" s="560">
        <v>2</v>
      </c>
      <c r="AJ14" s="560">
        <v>46</v>
      </c>
      <c r="AK14" s="609" t="s">
        <v>398</v>
      </c>
    </row>
    <row r="15" spans="1:37" ht="48">
      <c r="A15" s="556">
        <v>8</v>
      </c>
      <c r="B15" s="557" t="s">
        <v>399</v>
      </c>
      <c r="C15" s="562" t="s">
        <v>397</v>
      </c>
      <c r="D15" s="559" t="s">
        <v>344</v>
      </c>
      <c r="E15" s="560">
        <v>18</v>
      </c>
      <c r="F15" s="560">
        <v>88</v>
      </c>
      <c r="G15" s="560" t="s">
        <v>390</v>
      </c>
      <c r="H15" s="560"/>
      <c r="I15" s="560"/>
      <c r="J15" s="560">
        <v>10</v>
      </c>
      <c r="K15" s="560">
        <v>10</v>
      </c>
      <c r="L15" s="567"/>
      <c r="M15" s="567"/>
      <c r="N15" s="567"/>
      <c r="O15" s="567"/>
      <c r="P15" s="555"/>
      <c r="Q15" s="555"/>
      <c r="R15" s="555"/>
      <c r="S15" s="555"/>
      <c r="T15" s="567"/>
      <c r="U15" s="567"/>
      <c r="V15" s="567"/>
      <c r="W15" s="567"/>
      <c r="X15" s="583"/>
      <c r="Y15" s="583"/>
      <c r="Z15" s="560">
        <v>10</v>
      </c>
      <c r="AA15" s="560">
        <v>10</v>
      </c>
      <c r="AB15" s="596">
        <f t="shared" si="0"/>
        <v>0.72499999999999998</v>
      </c>
      <c r="AC15" s="597">
        <f t="shared" si="1"/>
        <v>0.46</v>
      </c>
      <c r="AD15" s="591"/>
      <c r="AE15" s="591"/>
      <c r="AF15" s="592"/>
      <c r="AG15" s="560">
        <v>10</v>
      </c>
      <c r="AH15" s="608">
        <v>145</v>
      </c>
      <c r="AI15" s="560">
        <v>2</v>
      </c>
      <c r="AJ15" s="560">
        <v>46</v>
      </c>
      <c r="AK15" s="609" t="s">
        <v>398</v>
      </c>
    </row>
    <row r="16" spans="1:37" ht="63.75">
      <c r="A16" s="556">
        <v>9</v>
      </c>
      <c r="B16" s="557" t="s">
        <v>400</v>
      </c>
      <c r="C16" s="562" t="s">
        <v>401</v>
      </c>
      <c r="D16" s="559" t="s">
        <v>344</v>
      </c>
      <c r="E16" s="560">
        <v>3</v>
      </c>
      <c r="F16" s="560">
        <v>90</v>
      </c>
      <c r="G16" s="560" t="s">
        <v>390</v>
      </c>
      <c r="H16" s="560"/>
      <c r="I16" s="560"/>
      <c r="J16" s="560">
        <v>16</v>
      </c>
      <c r="K16" s="560">
        <v>16</v>
      </c>
      <c r="L16" s="567"/>
      <c r="M16" s="567"/>
      <c r="N16" s="567"/>
      <c r="O16" s="567"/>
      <c r="P16" s="555"/>
      <c r="Q16" s="555"/>
      <c r="R16" s="555"/>
      <c r="S16" s="555"/>
      <c r="T16" s="567"/>
      <c r="U16" s="567"/>
      <c r="V16" s="567"/>
      <c r="W16" s="567"/>
      <c r="X16" s="583"/>
      <c r="Y16" s="583"/>
      <c r="Z16" s="560">
        <v>16</v>
      </c>
      <c r="AA16" s="560">
        <v>16</v>
      </c>
      <c r="AB16" s="596">
        <f t="shared" si="0"/>
        <v>3.0000000000000001E-3</v>
      </c>
      <c r="AC16" s="597">
        <f t="shared" si="1"/>
        <v>2.24E-2</v>
      </c>
      <c r="AD16" s="591"/>
      <c r="AE16" s="591"/>
      <c r="AF16" s="592"/>
      <c r="AG16" s="560">
        <v>16</v>
      </c>
      <c r="AH16" s="608">
        <v>3</v>
      </c>
      <c r="AI16" s="560">
        <v>16</v>
      </c>
      <c r="AJ16" s="608">
        <v>1.4</v>
      </c>
      <c r="AK16" s="609" t="s">
        <v>402</v>
      </c>
    </row>
    <row r="17" spans="1:37" ht="32.25">
      <c r="A17" s="556">
        <v>10</v>
      </c>
      <c r="B17" s="563" t="s">
        <v>403</v>
      </c>
      <c r="C17" s="562" t="s">
        <v>404</v>
      </c>
      <c r="D17" s="559" t="s">
        <v>344</v>
      </c>
      <c r="E17" s="560">
        <v>75</v>
      </c>
      <c r="F17" s="560">
        <v>85</v>
      </c>
      <c r="G17" s="560" t="s">
        <v>390</v>
      </c>
      <c r="H17" s="560"/>
      <c r="I17" s="560"/>
      <c r="J17" s="560">
        <v>1</v>
      </c>
      <c r="K17" s="560">
        <v>1</v>
      </c>
      <c r="L17" s="567"/>
      <c r="M17" s="567"/>
      <c r="N17" s="567"/>
      <c r="O17" s="567"/>
      <c r="P17" s="555"/>
      <c r="Q17" s="555"/>
      <c r="R17" s="555"/>
      <c r="S17" s="555"/>
      <c r="T17" s="567"/>
      <c r="U17" s="567"/>
      <c r="V17" s="567"/>
      <c r="W17" s="567"/>
      <c r="X17" s="583"/>
      <c r="Y17" s="583"/>
      <c r="Z17" s="560">
        <v>1</v>
      </c>
      <c r="AA17" s="560">
        <v>1</v>
      </c>
      <c r="AB17" s="596">
        <f t="shared" si="0"/>
        <v>3.0000000000000001E-3</v>
      </c>
      <c r="AC17" s="597">
        <f t="shared" si="1"/>
        <v>1.6999999999999999E-3</v>
      </c>
      <c r="AD17" s="591"/>
      <c r="AE17" s="591"/>
      <c r="AF17" s="592"/>
      <c r="AG17" s="560">
        <v>1</v>
      </c>
      <c r="AH17" s="608">
        <v>3</v>
      </c>
      <c r="AI17" s="560">
        <v>1</v>
      </c>
      <c r="AJ17" s="608">
        <v>1.7</v>
      </c>
      <c r="AK17" s="609" t="s">
        <v>394</v>
      </c>
    </row>
    <row r="18" spans="1:37" ht="32.25">
      <c r="A18" s="556">
        <v>11</v>
      </c>
      <c r="B18" s="563" t="s">
        <v>403</v>
      </c>
      <c r="C18" s="562" t="s">
        <v>404</v>
      </c>
      <c r="D18" s="559" t="s">
        <v>344</v>
      </c>
      <c r="E18" s="560">
        <v>76</v>
      </c>
      <c r="F18" s="560">
        <v>85</v>
      </c>
      <c r="G18" s="560" t="s">
        <v>390</v>
      </c>
      <c r="H18" s="560"/>
      <c r="I18" s="560"/>
      <c r="J18" s="560">
        <v>1</v>
      </c>
      <c r="K18" s="560">
        <v>1</v>
      </c>
      <c r="L18" s="567"/>
      <c r="M18" s="567"/>
      <c r="N18" s="567"/>
      <c r="O18" s="567"/>
      <c r="P18" s="555"/>
      <c r="Q18" s="555"/>
      <c r="R18" s="555"/>
      <c r="S18" s="555"/>
      <c r="T18" s="567"/>
      <c r="U18" s="567"/>
      <c r="V18" s="567"/>
      <c r="W18" s="567"/>
      <c r="X18" s="583"/>
      <c r="Y18" s="583"/>
      <c r="Z18" s="560">
        <v>1</v>
      </c>
      <c r="AA18" s="560">
        <v>1</v>
      </c>
      <c r="AB18" s="596">
        <f t="shared" si="0"/>
        <v>3.0000000000000001E-3</v>
      </c>
      <c r="AC18" s="597">
        <f t="shared" si="1"/>
        <v>1.6999999999999999E-3</v>
      </c>
      <c r="AD18" s="591"/>
      <c r="AE18" s="591"/>
      <c r="AF18" s="592"/>
      <c r="AG18" s="560">
        <v>1</v>
      </c>
      <c r="AH18" s="608">
        <v>3</v>
      </c>
      <c r="AI18" s="560">
        <v>1</v>
      </c>
      <c r="AJ18" s="608">
        <v>1.7</v>
      </c>
      <c r="AK18" s="609" t="s">
        <v>394</v>
      </c>
    </row>
    <row r="19" spans="1:37" ht="32.25">
      <c r="A19" s="556">
        <v>12</v>
      </c>
      <c r="B19" s="563" t="s">
        <v>403</v>
      </c>
      <c r="C19" s="562" t="s">
        <v>404</v>
      </c>
      <c r="D19" s="559" t="s">
        <v>344</v>
      </c>
      <c r="E19" s="560">
        <v>95</v>
      </c>
      <c r="F19" s="560">
        <v>85</v>
      </c>
      <c r="G19" s="560" t="s">
        <v>390</v>
      </c>
      <c r="H19" s="560"/>
      <c r="I19" s="560"/>
      <c r="J19" s="560">
        <v>4</v>
      </c>
      <c r="K19" s="560">
        <v>4</v>
      </c>
      <c r="L19" s="567"/>
      <c r="M19" s="567"/>
      <c r="N19" s="567"/>
      <c r="O19" s="567"/>
      <c r="P19" s="555"/>
      <c r="Q19" s="555"/>
      <c r="R19" s="555"/>
      <c r="S19" s="555"/>
      <c r="T19" s="567"/>
      <c r="U19" s="567"/>
      <c r="V19" s="567"/>
      <c r="W19" s="567"/>
      <c r="X19" s="583"/>
      <c r="Y19" s="583"/>
      <c r="Z19" s="560">
        <v>4</v>
      </c>
      <c r="AA19" s="560">
        <v>4</v>
      </c>
      <c r="AB19" s="596">
        <f t="shared" si="0"/>
        <v>1.2E-2</v>
      </c>
      <c r="AC19" s="597">
        <f t="shared" si="1"/>
        <v>6.7999999999999996E-3</v>
      </c>
      <c r="AD19" s="591"/>
      <c r="AE19" s="591"/>
      <c r="AF19" s="592"/>
      <c r="AG19" s="560">
        <v>4</v>
      </c>
      <c r="AH19" s="608">
        <v>3</v>
      </c>
      <c r="AI19" s="560">
        <v>1</v>
      </c>
      <c r="AJ19" s="608">
        <v>1.7</v>
      </c>
      <c r="AK19" s="609" t="s">
        <v>394</v>
      </c>
    </row>
    <row r="20" spans="1:37" ht="32.25">
      <c r="A20" s="556">
        <v>13</v>
      </c>
      <c r="B20" s="563" t="s">
        <v>403</v>
      </c>
      <c r="C20" s="562" t="s">
        <v>404</v>
      </c>
      <c r="D20" s="559" t="s">
        <v>344</v>
      </c>
      <c r="E20" s="560">
        <v>36</v>
      </c>
      <c r="F20" s="560">
        <v>86</v>
      </c>
      <c r="G20" s="560" t="s">
        <v>390</v>
      </c>
      <c r="H20" s="560"/>
      <c r="I20" s="560"/>
      <c r="J20" s="560">
        <v>3</v>
      </c>
      <c r="K20" s="560">
        <v>3</v>
      </c>
      <c r="L20" s="567"/>
      <c r="M20" s="567"/>
      <c r="N20" s="567"/>
      <c r="O20" s="567"/>
      <c r="P20" s="555"/>
      <c r="Q20" s="555"/>
      <c r="R20" s="555"/>
      <c r="S20" s="555"/>
      <c r="T20" s="567"/>
      <c r="U20" s="567"/>
      <c r="V20" s="567"/>
      <c r="W20" s="567"/>
      <c r="X20" s="583"/>
      <c r="Y20" s="583"/>
      <c r="Z20" s="560">
        <v>3</v>
      </c>
      <c r="AA20" s="560">
        <v>3</v>
      </c>
      <c r="AB20" s="596">
        <f t="shared" si="0"/>
        <v>8.9999999999999993E-3</v>
      </c>
      <c r="AC20" s="597">
        <f t="shared" si="1"/>
        <v>5.0999999999999995E-3</v>
      </c>
      <c r="AD20" s="591"/>
      <c r="AE20" s="591"/>
      <c r="AF20" s="592"/>
      <c r="AG20" s="560">
        <v>3</v>
      </c>
      <c r="AH20" s="608">
        <v>3</v>
      </c>
      <c r="AI20" s="560">
        <v>1</v>
      </c>
      <c r="AJ20" s="608">
        <v>1.7</v>
      </c>
      <c r="AK20" s="609" t="s">
        <v>394</v>
      </c>
    </row>
    <row r="21" spans="1:37" ht="32.25">
      <c r="A21" s="556">
        <v>14</v>
      </c>
      <c r="B21" s="563" t="s">
        <v>403</v>
      </c>
      <c r="C21" s="562" t="s">
        <v>404</v>
      </c>
      <c r="D21" s="559" t="s">
        <v>344</v>
      </c>
      <c r="E21" s="560">
        <v>46</v>
      </c>
      <c r="F21" s="560">
        <v>86</v>
      </c>
      <c r="G21" s="560" t="s">
        <v>390</v>
      </c>
      <c r="H21" s="560"/>
      <c r="I21" s="560"/>
      <c r="J21" s="560">
        <v>1</v>
      </c>
      <c r="K21" s="560">
        <v>1</v>
      </c>
      <c r="L21" s="567"/>
      <c r="M21" s="567"/>
      <c r="N21" s="567"/>
      <c r="O21" s="567"/>
      <c r="P21" s="555"/>
      <c r="Q21" s="555"/>
      <c r="R21" s="555"/>
      <c r="S21" s="555"/>
      <c r="T21" s="567"/>
      <c r="U21" s="567"/>
      <c r="V21" s="567"/>
      <c r="W21" s="567"/>
      <c r="X21" s="583"/>
      <c r="Y21" s="583"/>
      <c r="Z21" s="560">
        <v>1</v>
      </c>
      <c r="AA21" s="560">
        <v>1</v>
      </c>
      <c r="AB21" s="596">
        <f t="shared" si="0"/>
        <v>3.0000000000000001E-3</v>
      </c>
      <c r="AC21" s="597">
        <f t="shared" si="1"/>
        <v>1.6999999999999999E-3</v>
      </c>
      <c r="AD21" s="591"/>
      <c r="AE21" s="591"/>
      <c r="AF21" s="592"/>
      <c r="AG21" s="560">
        <v>1</v>
      </c>
      <c r="AH21" s="608">
        <v>3</v>
      </c>
      <c r="AI21" s="560">
        <v>1</v>
      </c>
      <c r="AJ21" s="608">
        <v>1.7</v>
      </c>
      <c r="AK21" s="609" t="s">
        <v>394</v>
      </c>
    </row>
    <row r="22" spans="1:37" ht="32.25">
      <c r="A22" s="556">
        <v>15</v>
      </c>
      <c r="B22" s="563" t="s">
        <v>403</v>
      </c>
      <c r="C22" s="562" t="s">
        <v>404</v>
      </c>
      <c r="D22" s="559" t="s">
        <v>344</v>
      </c>
      <c r="E22" s="560">
        <v>39</v>
      </c>
      <c r="F22" s="560">
        <v>89</v>
      </c>
      <c r="G22" s="560" t="s">
        <v>390</v>
      </c>
      <c r="H22" s="560"/>
      <c r="I22" s="560"/>
      <c r="J22" s="560">
        <v>10</v>
      </c>
      <c r="K22" s="560">
        <v>10</v>
      </c>
      <c r="L22" s="567"/>
      <c r="M22" s="567"/>
      <c r="N22" s="567"/>
      <c r="O22" s="567"/>
      <c r="P22" s="555"/>
      <c r="Q22" s="555"/>
      <c r="R22" s="555"/>
      <c r="S22" s="555"/>
      <c r="T22" s="567"/>
      <c r="U22" s="567"/>
      <c r="V22" s="567"/>
      <c r="W22" s="567"/>
      <c r="X22" s="583"/>
      <c r="Y22" s="583"/>
      <c r="Z22" s="560">
        <v>10</v>
      </c>
      <c r="AA22" s="560">
        <v>10</v>
      </c>
      <c r="AB22" s="596">
        <f t="shared" si="0"/>
        <v>0.03</v>
      </c>
      <c r="AC22" s="597">
        <f t="shared" si="1"/>
        <v>1.7000000000000001E-2</v>
      </c>
      <c r="AD22" s="591"/>
      <c r="AE22" s="591"/>
      <c r="AF22" s="592"/>
      <c r="AG22" s="560">
        <v>10</v>
      </c>
      <c r="AH22" s="608">
        <v>3</v>
      </c>
      <c r="AI22" s="560">
        <v>1</v>
      </c>
      <c r="AJ22" s="608">
        <v>1.7</v>
      </c>
      <c r="AK22" s="609" t="s">
        <v>394</v>
      </c>
    </row>
    <row r="23" spans="1:37" ht="63.75">
      <c r="A23" s="556">
        <v>16</v>
      </c>
      <c r="B23" s="557" t="s">
        <v>405</v>
      </c>
      <c r="C23" s="562" t="s">
        <v>406</v>
      </c>
      <c r="D23" s="559" t="s">
        <v>344</v>
      </c>
      <c r="E23" s="564">
        <v>14</v>
      </c>
      <c r="F23" s="560">
        <v>85</v>
      </c>
      <c r="G23" s="560" t="s">
        <v>390</v>
      </c>
      <c r="H23" s="560"/>
      <c r="I23" s="560"/>
      <c r="J23" s="560">
        <v>10</v>
      </c>
      <c r="K23" s="560">
        <v>10</v>
      </c>
      <c r="L23" s="567"/>
      <c r="M23" s="567"/>
      <c r="N23" s="567"/>
      <c r="O23" s="567"/>
      <c r="P23" s="555"/>
      <c r="Q23" s="555"/>
      <c r="R23" s="555"/>
      <c r="S23" s="555"/>
      <c r="T23" s="567"/>
      <c r="U23" s="567"/>
      <c r="V23" s="567"/>
      <c r="W23" s="567"/>
      <c r="X23" s="583"/>
      <c r="Y23" s="583"/>
      <c r="Z23" s="560">
        <v>10</v>
      </c>
      <c r="AA23" s="560">
        <v>10</v>
      </c>
      <c r="AB23" s="596">
        <f t="shared" si="0"/>
        <v>7.4999999999999997E-3</v>
      </c>
      <c r="AC23" s="597">
        <f t="shared" si="1"/>
        <v>1.4E-2</v>
      </c>
      <c r="AD23" s="591"/>
      <c r="AE23" s="591"/>
      <c r="AF23" s="592"/>
      <c r="AG23" s="560">
        <v>10</v>
      </c>
      <c r="AH23" s="608">
        <v>3</v>
      </c>
      <c r="AI23" s="560">
        <v>4</v>
      </c>
      <c r="AJ23" s="608">
        <v>1.4</v>
      </c>
      <c r="AK23" s="609" t="s">
        <v>402</v>
      </c>
    </row>
    <row r="24" spans="1:37" ht="32.25">
      <c r="A24" s="556">
        <v>17</v>
      </c>
      <c r="B24" s="563" t="s">
        <v>403</v>
      </c>
      <c r="C24" s="562" t="s">
        <v>404</v>
      </c>
      <c r="D24" s="559" t="s">
        <v>344</v>
      </c>
      <c r="E24" s="560">
        <v>76</v>
      </c>
      <c r="F24" s="560">
        <v>89</v>
      </c>
      <c r="G24" s="560" t="s">
        <v>390</v>
      </c>
      <c r="H24" s="560"/>
      <c r="I24" s="560"/>
      <c r="J24" s="560">
        <v>2</v>
      </c>
      <c r="K24" s="560">
        <v>2</v>
      </c>
      <c r="L24" s="567"/>
      <c r="M24" s="567"/>
      <c r="N24" s="567"/>
      <c r="O24" s="567"/>
      <c r="P24" s="555"/>
      <c r="Q24" s="555"/>
      <c r="R24" s="555"/>
      <c r="S24" s="555"/>
      <c r="T24" s="567"/>
      <c r="U24" s="567"/>
      <c r="V24" s="567"/>
      <c r="W24" s="567"/>
      <c r="X24" s="583"/>
      <c r="Y24" s="583"/>
      <c r="Z24" s="560">
        <v>2</v>
      </c>
      <c r="AA24" s="560">
        <v>2</v>
      </c>
      <c r="AB24" s="596">
        <f t="shared" si="0"/>
        <v>6.0000000000000001E-3</v>
      </c>
      <c r="AC24" s="597">
        <f t="shared" si="1"/>
        <v>3.3999999999999998E-3</v>
      </c>
      <c r="AD24" s="591"/>
      <c r="AE24" s="591"/>
      <c r="AF24" s="592"/>
      <c r="AG24" s="560">
        <v>2</v>
      </c>
      <c r="AH24" s="608">
        <v>3</v>
      </c>
      <c r="AI24" s="560">
        <v>1</v>
      </c>
      <c r="AJ24" s="608">
        <v>1.7</v>
      </c>
      <c r="AK24" s="609" t="s">
        <v>394</v>
      </c>
    </row>
    <row r="25" spans="1:37" ht="48">
      <c r="A25" s="556">
        <v>18</v>
      </c>
      <c r="B25" s="563"/>
      <c r="C25" s="558" t="s">
        <v>407</v>
      </c>
      <c r="D25" s="562" t="s">
        <v>41</v>
      </c>
      <c r="E25" s="560">
        <v>0</v>
      </c>
      <c r="F25" s="560">
        <v>0</v>
      </c>
      <c r="G25" s="560">
        <v>0</v>
      </c>
      <c r="H25" s="560"/>
      <c r="I25" s="560"/>
      <c r="J25" s="560">
        <v>34</v>
      </c>
      <c r="K25" s="560">
        <v>34</v>
      </c>
      <c r="L25" s="567"/>
      <c r="M25" s="567"/>
      <c r="N25" s="567"/>
      <c r="O25" s="567"/>
      <c r="P25" s="555"/>
      <c r="Q25" s="555"/>
      <c r="R25" s="555"/>
      <c r="S25" s="555"/>
      <c r="T25" s="567"/>
      <c r="U25" s="567"/>
      <c r="V25" s="567"/>
      <c r="W25" s="567"/>
      <c r="X25" s="583"/>
      <c r="Y25" s="583"/>
      <c r="Z25" s="560">
        <v>34</v>
      </c>
      <c r="AA25" s="560">
        <v>34</v>
      </c>
      <c r="AB25" s="596">
        <f t="shared" si="0"/>
        <v>1.3939999999999999</v>
      </c>
      <c r="AC25" s="597">
        <f t="shared" si="1"/>
        <v>0.71399999999999997</v>
      </c>
      <c r="AD25" s="591"/>
      <c r="AE25" s="591"/>
      <c r="AF25" s="592"/>
      <c r="AG25" s="560">
        <v>34</v>
      </c>
      <c r="AH25" s="608">
        <v>82</v>
      </c>
      <c r="AI25" s="560">
        <v>2</v>
      </c>
      <c r="AJ25" s="608">
        <v>21</v>
      </c>
      <c r="AK25" s="609" t="s">
        <v>398</v>
      </c>
    </row>
    <row r="26" spans="1:37">
      <c r="A26" s="556">
        <v>19</v>
      </c>
      <c r="B26" s="557" t="s">
        <v>408</v>
      </c>
      <c r="C26" s="558" t="s">
        <v>409</v>
      </c>
      <c r="D26" s="562" t="s">
        <v>41</v>
      </c>
      <c r="E26" s="560">
        <v>0</v>
      </c>
      <c r="F26" s="560">
        <v>0</v>
      </c>
      <c r="G26" s="560">
        <v>0</v>
      </c>
      <c r="H26" s="560"/>
      <c r="I26" s="560"/>
      <c r="J26" s="560">
        <v>28</v>
      </c>
      <c r="K26" s="560">
        <v>28</v>
      </c>
      <c r="L26" s="567"/>
      <c r="M26" s="567"/>
      <c r="N26" s="567"/>
      <c r="O26" s="567"/>
      <c r="P26" s="555"/>
      <c r="Q26" s="555"/>
      <c r="R26" s="555"/>
      <c r="S26" s="555"/>
      <c r="T26" s="567"/>
      <c r="U26" s="567"/>
      <c r="V26" s="567"/>
      <c r="W26" s="567"/>
      <c r="X26" s="583"/>
      <c r="Y26" s="583"/>
      <c r="Z26" s="560">
        <v>28</v>
      </c>
      <c r="AA26" s="560">
        <v>28</v>
      </c>
      <c r="AB26" s="596">
        <f t="shared" si="0"/>
        <v>0.13533333333333333</v>
      </c>
      <c r="AC26" s="597">
        <f t="shared" si="1"/>
        <v>0.112</v>
      </c>
      <c r="AD26" s="591"/>
      <c r="AE26" s="591"/>
      <c r="AF26" s="592"/>
      <c r="AG26" s="560">
        <v>28</v>
      </c>
      <c r="AH26" s="608">
        <v>145</v>
      </c>
      <c r="AI26" s="560">
        <v>30</v>
      </c>
      <c r="AJ26" s="560">
        <v>4</v>
      </c>
      <c r="AK26" s="1344" t="s">
        <v>410</v>
      </c>
    </row>
    <row r="27" spans="1:37">
      <c r="A27" s="556">
        <v>20</v>
      </c>
      <c r="B27" s="557" t="s">
        <v>411</v>
      </c>
      <c r="C27" s="558" t="s">
        <v>412</v>
      </c>
      <c r="D27" s="562" t="s">
        <v>41</v>
      </c>
      <c r="E27" s="560">
        <v>0</v>
      </c>
      <c r="F27" s="560">
        <v>0</v>
      </c>
      <c r="G27" s="560">
        <v>0</v>
      </c>
      <c r="H27" s="560"/>
      <c r="I27" s="560"/>
      <c r="J27" s="560">
        <v>59</v>
      </c>
      <c r="K27" s="560">
        <v>59</v>
      </c>
      <c r="L27" s="567"/>
      <c r="M27" s="567"/>
      <c r="N27" s="567"/>
      <c r="O27" s="567"/>
      <c r="P27" s="555"/>
      <c r="Q27" s="555"/>
      <c r="R27" s="555"/>
      <c r="S27" s="555"/>
      <c r="T27" s="567"/>
      <c r="U27" s="567"/>
      <c r="V27" s="567"/>
      <c r="W27" s="567"/>
      <c r="X27" s="583"/>
      <c r="Y27" s="583"/>
      <c r="Z27" s="560">
        <v>59</v>
      </c>
      <c r="AA27" s="560">
        <v>59</v>
      </c>
      <c r="AB27" s="596">
        <f t="shared" si="0"/>
        <v>0.28516666666666662</v>
      </c>
      <c r="AC27" s="597">
        <f t="shared" si="1"/>
        <v>0.23599999999999999</v>
      </c>
      <c r="AD27" s="591"/>
      <c r="AE27" s="591"/>
      <c r="AF27" s="592"/>
      <c r="AG27" s="560">
        <v>59</v>
      </c>
      <c r="AH27" s="608">
        <v>145</v>
      </c>
      <c r="AI27" s="560">
        <v>30</v>
      </c>
      <c r="AJ27" s="560">
        <v>4</v>
      </c>
      <c r="AK27" s="1345"/>
    </row>
    <row r="28" spans="1:37">
      <c r="A28" s="556">
        <v>21</v>
      </c>
      <c r="B28" s="557" t="s">
        <v>413</v>
      </c>
      <c r="C28" s="558" t="s">
        <v>414</v>
      </c>
      <c r="D28" s="562" t="s">
        <v>41</v>
      </c>
      <c r="E28" s="560">
        <v>0</v>
      </c>
      <c r="F28" s="560">
        <v>0</v>
      </c>
      <c r="G28" s="560">
        <v>0</v>
      </c>
      <c r="H28" s="560"/>
      <c r="I28" s="560"/>
      <c r="J28" s="560">
        <v>57</v>
      </c>
      <c r="K28" s="560">
        <v>57</v>
      </c>
      <c r="L28" s="567"/>
      <c r="M28" s="567"/>
      <c r="N28" s="567"/>
      <c r="O28" s="567"/>
      <c r="P28" s="555"/>
      <c r="Q28" s="555"/>
      <c r="R28" s="555"/>
      <c r="S28" s="555"/>
      <c r="T28" s="567"/>
      <c r="U28" s="567"/>
      <c r="V28" s="567"/>
      <c r="W28" s="567"/>
      <c r="X28" s="583"/>
      <c r="Y28" s="583"/>
      <c r="Z28" s="560">
        <v>57</v>
      </c>
      <c r="AA28" s="560">
        <v>57</v>
      </c>
      <c r="AB28" s="596">
        <f t="shared" si="0"/>
        <v>1.4535</v>
      </c>
      <c r="AC28" s="597">
        <f t="shared" si="1"/>
        <v>1.1114999999999999</v>
      </c>
      <c r="AD28" s="591"/>
      <c r="AE28" s="591"/>
      <c r="AF28" s="592"/>
      <c r="AG28" s="560">
        <v>57</v>
      </c>
      <c r="AH28" s="608">
        <v>102</v>
      </c>
      <c r="AI28" s="560">
        <v>4</v>
      </c>
      <c r="AJ28" s="560">
        <v>19.5</v>
      </c>
      <c r="AK28" s="1346"/>
    </row>
    <row r="29" spans="1:37">
      <c r="A29" s="556">
        <v>22</v>
      </c>
      <c r="B29" s="557" t="s">
        <v>415</v>
      </c>
      <c r="C29" s="558" t="s">
        <v>416</v>
      </c>
      <c r="D29" s="562" t="s">
        <v>41</v>
      </c>
      <c r="E29" s="560">
        <v>0</v>
      </c>
      <c r="F29" s="560">
        <v>0</v>
      </c>
      <c r="G29" s="560">
        <v>0</v>
      </c>
      <c r="H29" s="560"/>
      <c r="I29" s="560"/>
      <c r="J29" s="560">
        <v>25</v>
      </c>
      <c r="K29" s="560">
        <v>25</v>
      </c>
      <c r="L29" s="567"/>
      <c r="M29" s="567"/>
      <c r="N29" s="567"/>
      <c r="O29" s="567"/>
      <c r="P29" s="555"/>
      <c r="Q29" s="555"/>
      <c r="R29" s="555"/>
      <c r="S29" s="555"/>
      <c r="T29" s="567"/>
      <c r="U29" s="567"/>
      <c r="V29" s="567"/>
      <c r="W29" s="567"/>
      <c r="X29" s="583"/>
      <c r="Y29" s="583"/>
      <c r="Z29" s="560">
        <v>25</v>
      </c>
      <c r="AA29" s="560">
        <v>25</v>
      </c>
      <c r="AB29" s="596">
        <f t="shared" si="0"/>
        <v>0.05</v>
      </c>
      <c r="AC29" s="597">
        <f t="shared" si="1"/>
        <v>3.7499999999999999E-2</v>
      </c>
      <c r="AD29" s="591"/>
      <c r="AE29" s="591"/>
      <c r="AF29" s="592"/>
      <c r="AG29" s="560">
        <v>25</v>
      </c>
      <c r="AH29" s="608">
        <v>50</v>
      </c>
      <c r="AI29" s="560">
        <v>25</v>
      </c>
      <c r="AJ29" s="608">
        <v>1.5</v>
      </c>
      <c r="AK29" s="609"/>
    </row>
    <row r="30" spans="1:37" ht="33">
      <c r="A30" s="556">
        <v>23</v>
      </c>
      <c r="B30" s="557" t="s">
        <v>417</v>
      </c>
      <c r="C30" s="558" t="s">
        <v>418</v>
      </c>
      <c r="D30" s="562" t="s">
        <v>41</v>
      </c>
      <c r="E30" s="560">
        <v>0</v>
      </c>
      <c r="F30" s="560">
        <v>0</v>
      </c>
      <c r="G30" s="560">
        <v>0</v>
      </c>
      <c r="H30" s="560"/>
      <c r="I30" s="560"/>
      <c r="J30" s="560">
        <v>21</v>
      </c>
      <c r="K30" s="560">
        <v>21</v>
      </c>
      <c r="L30" s="567"/>
      <c r="M30" s="567"/>
      <c r="N30" s="567"/>
      <c r="O30" s="567"/>
      <c r="P30" s="555"/>
      <c r="Q30" s="555"/>
      <c r="R30" s="555"/>
      <c r="S30" s="555"/>
      <c r="T30" s="567"/>
      <c r="U30" s="567"/>
      <c r="V30" s="567"/>
      <c r="W30" s="567"/>
      <c r="X30" s="583"/>
      <c r="Y30" s="583"/>
      <c r="Z30" s="560">
        <v>21</v>
      </c>
      <c r="AA30" s="560">
        <v>21</v>
      </c>
      <c r="AB30" s="596">
        <f t="shared" si="0"/>
        <v>0.16379999999999997</v>
      </c>
      <c r="AC30" s="597">
        <f t="shared" si="1"/>
        <v>0.1575</v>
      </c>
      <c r="AD30" s="591"/>
      <c r="AE30" s="591"/>
      <c r="AF30" s="592"/>
      <c r="AG30" s="560">
        <v>21</v>
      </c>
      <c r="AH30" s="608">
        <v>195</v>
      </c>
      <c r="AI30" s="560">
        <v>25</v>
      </c>
      <c r="AJ30" s="560">
        <v>7.5</v>
      </c>
      <c r="AK30" s="1344" t="s">
        <v>410</v>
      </c>
    </row>
    <row r="31" spans="1:37">
      <c r="A31" s="556">
        <v>24</v>
      </c>
      <c r="B31" s="557" t="s">
        <v>419</v>
      </c>
      <c r="C31" s="558" t="s">
        <v>420</v>
      </c>
      <c r="D31" s="562" t="s">
        <v>41</v>
      </c>
      <c r="E31" s="560">
        <v>0</v>
      </c>
      <c r="F31" s="560">
        <v>0</v>
      </c>
      <c r="G31" s="560">
        <v>0</v>
      </c>
      <c r="H31" s="560"/>
      <c r="I31" s="560"/>
      <c r="J31" s="560">
        <v>3</v>
      </c>
      <c r="K31" s="560">
        <v>3</v>
      </c>
      <c r="L31" s="567"/>
      <c r="M31" s="567"/>
      <c r="N31" s="567"/>
      <c r="O31" s="567"/>
      <c r="P31" s="555"/>
      <c r="Q31" s="555"/>
      <c r="R31" s="555"/>
      <c r="S31" s="555"/>
      <c r="T31" s="567"/>
      <c r="U31" s="567"/>
      <c r="V31" s="567"/>
      <c r="W31" s="567"/>
      <c r="X31" s="583"/>
      <c r="Y31" s="583"/>
      <c r="Z31" s="560">
        <v>3</v>
      </c>
      <c r="AA31" s="560">
        <v>3</v>
      </c>
      <c r="AB31" s="596">
        <f t="shared" si="0"/>
        <v>3.5000000000000003E-2</v>
      </c>
      <c r="AC31" s="597">
        <f t="shared" si="1"/>
        <v>0.19500000000000001</v>
      </c>
      <c r="AD31" s="591"/>
      <c r="AE31" s="591"/>
      <c r="AF31" s="592"/>
      <c r="AG31" s="560">
        <v>235</v>
      </c>
      <c r="AH31" s="608">
        <v>35</v>
      </c>
      <c r="AI31" s="560">
        <v>3</v>
      </c>
      <c r="AJ31" s="560">
        <v>65</v>
      </c>
      <c r="AK31" s="1345"/>
    </row>
    <row r="32" spans="1:37">
      <c r="A32" s="556">
        <v>25</v>
      </c>
      <c r="B32" s="557" t="s">
        <v>421</v>
      </c>
      <c r="C32" s="558" t="s">
        <v>422</v>
      </c>
      <c r="D32" s="562" t="s">
        <v>41</v>
      </c>
      <c r="E32" s="560">
        <v>0</v>
      </c>
      <c r="F32" s="560">
        <v>0</v>
      </c>
      <c r="G32" s="560">
        <v>0</v>
      </c>
      <c r="H32" s="560"/>
      <c r="I32" s="560"/>
      <c r="J32" s="560">
        <v>9</v>
      </c>
      <c r="K32" s="560">
        <v>9</v>
      </c>
      <c r="L32" s="567"/>
      <c r="M32" s="567"/>
      <c r="N32" s="567"/>
      <c r="O32" s="567"/>
      <c r="P32" s="555"/>
      <c r="Q32" s="555"/>
      <c r="R32" s="555"/>
      <c r="S32" s="555"/>
      <c r="T32" s="567"/>
      <c r="U32" s="567"/>
      <c r="V32" s="567"/>
      <c r="W32" s="567"/>
      <c r="X32" s="583"/>
      <c r="Y32" s="583"/>
      <c r="Z32" s="560">
        <v>9</v>
      </c>
      <c r="AA32" s="560">
        <v>9</v>
      </c>
      <c r="AB32" s="596">
        <f t="shared" si="0"/>
        <v>0.315</v>
      </c>
      <c r="AC32" s="597">
        <f t="shared" si="1"/>
        <v>0.58499999999999996</v>
      </c>
      <c r="AD32" s="591"/>
      <c r="AE32" s="591"/>
      <c r="AF32" s="592"/>
      <c r="AG32" s="560">
        <v>235</v>
      </c>
      <c r="AH32" s="608">
        <v>35</v>
      </c>
      <c r="AI32" s="560">
        <v>1</v>
      </c>
      <c r="AJ32" s="560">
        <v>65</v>
      </c>
      <c r="AK32" s="1346"/>
    </row>
    <row r="33" spans="1:37">
      <c r="A33" s="556">
        <v>26</v>
      </c>
      <c r="B33" s="557" t="s">
        <v>423</v>
      </c>
      <c r="C33" s="558" t="s">
        <v>424</v>
      </c>
      <c r="D33" s="562" t="s">
        <v>41</v>
      </c>
      <c r="E33" s="560">
        <v>0</v>
      </c>
      <c r="F33" s="560">
        <v>0</v>
      </c>
      <c r="G33" s="560">
        <v>0</v>
      </c>
      <c r="H33" s="560"/>
      <c r="I33" s="560"/>
      <c r="J33" s="560">
        <v>4</v>
      </c>
      <c r="K33" s="560">
        <v>4</v>
      </c>
      <c r="L33" s="567"/>
      <c r="M33" s="567"/>
      <c r="N33" s="567"/>
      <c r="O33" s="567"/>
      <c r="P33" s="555"/>
      <c r="Q33" s="555"/>
      <c r="R33" s="555"/>
      <c r="S33" s="555"/>
      <c r="T33" s="567"/>
      <c r="U33" s="567"/>
      <c r="V33" s="567"/>
      <c r="W33" s="567"/>
      <c r="X33" s="583"/>
      <c r="Y33" s="583"/>
      <c r="Z33" s="560">
        <v>4</v>
      </c>
      <c r="AA33" s="560">
        <v>4</v>
      </c>
      <c r="AB33" s="596">
        <f t="shared" si="0"/>
        <v>8.8000000000000005E-3</v>
      </c>
      <c r="AC33" s="597">
        <f t="shared" si="1"/>
        <v>0.03</v>
      </c>
      <c r="AD33" s="591"/>
      <c r="AE33" s="591"/>
      <c r="AF33" s="592"/>
      <c r="AG33" s="560">
        <v>4</v>
      </c>
      <c r="AH33" s="608">
        <v>55</v>
      </c>
      <c r="AI33" s="560">
        <v>25</v>
      </c>
      <c r="AJ33" s="560">
        <v>7.5</v>
      </c>
      <c r="AK33" s="609"/>
    </row>
    <row r="34" spans="1:37" ht="31.5">
      <c r="A34" s="556">
        <v>27</v>
      </c>
      <c r="B34" s="565" t="s">
        <v>425</v>
      </c>
      <c r="C34" s="558" t="s">
        <v>426</v>
      </c>
      <c r="D34" s="565" t="s">
        <v>41</v>
      </c>
      <c r="E34" s="566">
        <v>0</v>
      </c>
      <c r="F34" s="566">
        <v>0</v>
      </c>
      <c r="G34" s="566">
        <v>0</v>
      </c>
      <c r="H34" s="555"/>
      <c r="I34" s="555"/>
      <c r="J34" s="555"/>
      <c r="K34" s="555"/>
      <c r="L34" s="567"/>
      <c r="M34" s="567"/>
      <c r="N34" s="567"/>
      <c r="O34" s="567"/>
      <c r="P34" s="555"/>
      <c r="Q34" s="555"/>
      <c r="R34" s="584">
        <v>20</v>
      </c>
      <c r="S34" s="584">
        <v>20</v>
      </c>
      <c r="T34" s="567"/>
      <c r="U34" s="567"/>
      <c r="V34" s="567"/>
      <c r="W34" s="567"/>
      <c r="X34" s="583"/>
      <c r="Y34" s="583"/>
      <c r="Z34" s="584">
        <v>20</v>
      </c>
      <c r="AA34" s="584">
        <v>20</v>
      </c>
      <c r="AB34" s="598">
        <f t="shared" ref="AB34:AB37" si="2">SUM(AA34*AH34)/1000</f>
        <v>0.33400000000000002</v>
      </c>
      <c r="AC34" s="584">
        <v>1.67E-2</v>
      </c>
      <c r="AD34" s="584" t="s">
        <v>105</v>
      </c>
      <c r="AE34" s="599" t="s">
        <v>427</v>
      </c>
      <c r="AF34" s="584">
        <v>20</v>
      </c>
      <c r="AG34" s="584">
        <v>20</v>
      </c>
      <c r="AH34" s="610">
        <f t="shared" ref="AH34:AH37" si="3">AG34*AJ34</f>
        <v>16.7</v>
      </c>
      <c r="AI34" s="592" t="s">
        <v>390</v>
      </c>
      <c r="AJ34" s="584">
        <v>0.83499999999999996</v>
      </c>
      <c r="AK34" s="591"/>
    </row>
    <row r="35" spans="1:37" ht="33">
      <c r="A35" s="556">
        <v>28</v>
      </c>
      <c r="B35" s="565" t="s">
        <v>428</v>
      </c>
      <c r="C35" s="558" t="s">
        <v>429</v>
      </c>
      <c r="D35" s="565" t="s">
        <v>41</v>
      </c>
      <c r="E35" s="566">
        <v>0</v>
      </c>
      <c r="F35" s="566">
        <v>0</v>
      </c>
      <c r="G35" s="566">
        <v>0</v>
      </c>
      <c r="H35" s="567"/>
      <c r="I35" s="567"/>
      <c r="J35" s="567"/>
      <c r="K35" s="567"/>
      <c r="L35" s="567"/>
      <c r="M35" s="567"/>
      <c r="N35" s="567"/>
      <c r="O35" s="567"/>
      <c r="P35" s="567"/>
      <c r="Q35" s="567"/>
      <c r="R35" s="584">
        <v>2</v>
      </c>
      <c r="S35" s="584">
        <v>2</v>
      </c>
      <c r="T35" s="567"/>
      <c r="U35" s="567"/>
      <c r="V35" s="567"/>
      <c r="W35" s="567"/>
      <c r="X35" s="585"/>
      <c r="Y35" s="585"/>
      <c r="Z35" s="584">
        <v>2</v>
      </c>
      <c r="AA35" s="584">
        <v>2</v>
      </c>
      <c r="AB35" s="600">
        <f t="shared" si="2"/>
        <v>5.4000000000000001E-4</v>
      </c>
      <c r="AC35" s="584">
        <v>2.7E-4</v>
      </c>
      <c r="AD35" s="584" t="s">
        <v>430</v>
      </c>
      <c r="AE35" s="592"/>
      <c r="AF35" s="584">
        <v>2</v>
      </c>
      <c r="AG35" s="584">
        <v>2</v>
      </c>
      <c r="AH35" s="610">
        <f t="shared" si="3"/>
        <v>0.27</v>
      </c>
      <c r="AI35" s="592" t="s">
        <v>390</v>
      </c>
      <c r="AJ35" s="584">
        <v>0.13500000000000001</v>
      </c>
      <c r="AK35" s="592"/>
    </row>
    <row r="36" spans="1:37" ht="49.5">
      <c r="A36" s="556">
        <v>29</v>
      </c>
      <c r="B36" s="565" t="s">
        <v>431</v>
      </c>
      <c r="C36" s="558" t="s">
        <v>432</v>
      </c>
      <c r="D36" s="565" t="s">
        <v>41</v>
      </c>
      <c r="E36" s="566">
        <v>0</v>
      </c>
      <c r="F36" s="566">
        <v>0</v>
      </c>
      <c r="G36" s="566">
        <v>0</v>
      </c>
      <c r="H36" s="567"/>
      <c r="I36" s="567"/>
      <c r="J36" s="567"/>
      <c r="K36" s="567"/>
      <c r="L36" s="567"/>
      <c r="M36" s="567"/>
      <c r="N36" s="567"/>
      <c r="O36" s="567"/>
      <c r="P36" s="567"/>
      <c r="Q36" s="584"/>
      <c r="R36" s="584">
        <v>32</v>
      </c>
      <c r="S36" s="584">
        <v>32</v>
      </c>
      <c r="T36" s="567"/>
      <c r="U36" s="567"/>
      <c r="V36" s="567"/>
      <c r="W36" s="567"/>
      <c r="X36" s="585"/>
      <c r="Y36" s="585"/>
      <c r="Z36" s="584">
        <v>32</v>
      </c>
      <c r="AA36" s="584">
        <v>32</v>
      </c>
      <c r="AB36" s="600">
        <f t="shared" si="2"/>
        <v>0.25600000000000001</v>
      </c>
      <c r="AC36" s="584">
        <v>8.5000000000000006E-3</v>
      </c>
      <c r="AD36" s="592"/>
      <c r="AE36" s="592"/>
      <c r="AF36" s="592"/>
      <c r="AG36" s="584">
        <v>32</v>
      </c>
      <c r="AH36" s="610">
        <f t="shared" si="3"/>
        <v>8</v>
      </c>
      <c r="AI36" s="592" t="s">
        <v>390</v>
      </c>
      <c r="AJ36" s="584">
        <v>0.25</v>
      </c>
      <c r="AK36" s="592"/>
    </row>
    <row r="37" spans="1:37" ht="49.5">
      <c r="A37" s="556">
        <v>30</v>
      </c>
      <c r="B37" s="565" t="s">
        <v>433</v>
      </c>
      <c r="C37" s="558" t="s">
        <v>434</v>
      </c>
      <c r="D37" s="565" t="s">
        <v>41</v>
      </c>
      <c r="E37" s="566">
        <v>0</v>
      </c>
      <c r="F37" s="566">
        <v>0</v>
      </c>
      <c r="G37" s="566">
        <v>0</v>
      </c>
      <c r="H37" s="567"/>
      <c r="I37" s="567"/>
      <c r="J37" s="567"/>
      <c r="K37" s="567"/>
      <c r="L37" s="567"/>
      <c r="M37" s="567"/>
      <c r="N37" s="567"/>
      <c r="O37" s="567"/>
      <c r="P37" s="567"/>
      <c r="Q37" s="584"/>
      <c r="R37" s="584">
        <v>159</v>
      </c>
      <c r="S37" s="584">
        <v>159</v>
      </c>
      <c r="T37" s="567"/>
      <c r="U37" s="567"/>
      <c r="V37" s="567"/>
      <c r="W37" s="567"/>
      <c r="X37" s="585"/>
      <c r="Y37" s="585"/>
      <c r="Z37" s="584">
        <v>159</v>
      </c>
      <c r="AA37" s="584">
        <v>159</v>
      </c>
      <c r="AB37" s="600">
        <f t="shared" si="2"/>
        <v>6.3202499999999997</v>
      </c>
      <c r="AC37" s="584">
        <v>5.57E-2</v>
      </c>
      <c r="AD37" s="592"/>
      <c r="AE37" s="592"/>
      <c r="AF37" s="592"/>
      <c r="AG37" s="584">
        <v>159</v>
      </c>
      <c r="AH37" s="610">
        <f t="shared" si="3"/>
        <v>39.75</v>
      </c>
      <c r="AI37" s="592" t="s">
        <v>390</v>
      </c>
      <c r="AJ37" s="584">
        <v>0.25</v>
      </c>
      <c r="AK37" s="592"/>
    </row>
    <row r="38" spans="1:37" ht="31.5">
      <c r="A38" s="556">
        <v>31</v>
      </c>
      <c r="B38" s="568">
        <v>5013</v>
      </c>
      <c r="C38" s="569" t="s">
        <v>435</v>
      </c>
      <c r="D38" s="568" t="s">
        <v>41</v>
      </c>
      <c r="E38" s="570" t="s">
        <v>259</v>
      </c>
      <c r="F38" s="568">
        <v>89</v>
      </c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8">
        <v>230</v>
      </c>
      <c r="W38" s="568">
        <v>230</v>
      </c>
      <c r="X38" s="585"/>
      <c r="Y38" s="585"/>
      <c r="Z38" s="568">
        <v>230</v>
      </c>
      <c r="AA38" s="568">
        <v>230</v>
      </c>
      <c r="AB38" s="598">
        <f t="shared" ref="AB38:AB41" si="4">SUM((AA38/AI38)*AH38)/1000</f>
        <v>0.10454545454545455</v>
      </c>
      <c r="AC38" s="600">
        <f t="shared" ref="AC38:AC41" si="5">SUM(AA38*AJ38)/1000</f>
        <v>7.3829999999999993E-2</v>
      </c>
      <c r="AD38" s="584" t="s">
        <v>105</v>
      </c>
      <c r="AE38" s="599" t="s">
        <v>436</v>
      </c>
      <c r="AF38" s="601"/>
      <c r="AG38" s="568">
        <v>230</v>
      </c>
      <c r="AH38" s="568">
        <v>60</v>
      </c>
      <c r="AI38" s="568">
        <v>132</v>
      </c>
      <c r="AJ38" s="568">
        <v>0.32100000000000001</v>
      </c>
      <c r="AK38" s="592"/>
    </row>
    <row r="39" spans="1:37" ht="31.5">
      <c r="A39" s="556">
        <v>32</v>
      </c>
      <c r="B39" s="568">
        <v>5013</v>
      </c>
      <c r="C39" s="569" t="s">
        <v>435</v>
      </c>
      <c r="D39" s="568" t="s">
        <v>41</v>
      </c>
      <c r="E39" s="568">
        <v>190</v>
      </c>
      <c r="F39" s="568">
        <v>88</v>
      </c>
      <c r="G39" s="567"/>
      <c r="H39" s="555"/>
      <c r="I39" s="555"/>
      <c r="J39" s="555"/>
      <c r="K39" s="555"/>
      <c r="L39" s="567"/>
      <c r="M39" s="567"/>
      <c r="N39" s="567"/>
      <c r="O39" s="567"/>
      <c r="P39" s="555"/>
      <c r="Q39" s="555"/>
      <c r="R39" s="555"/>
      <c r="S39" s="555"/>
      <c r="T39" s="567"/>
      <c r="U39" s="567"/>
      <c r="V39" s="568">
        <v>822</v>
      </c>
      <c r="W39" s="568">
        <v>822</v>
      </c>
      <c r="X39" s="583"/>
      <c r="Y39" s="583"/>
      <c r="Z39" s="568">
        <v>822</v>
      </c>
      <c r="AA39" s="568">
        <v>822</v>
      </c>
      <c r="AB39" s="598">
        <f t="shared" si="4"/>
        <v>0.3736363636363636</v>
      </c>
      <c r="AC39" s="600">
        <f t="shared" si="5"/>
        <v>0.26386200000000004</v>
      </c>
      <c r="AD39" s="584" t="s">
        <v>105</v>
      </c>
      <c r="AE39" s="599" t="s">
        <v>436</v>
      </c>
      <c r="AF39" s="601"/>
      <c r="AG39" s="568">
        <v>822</v>
      </c>
      <c r="AH39" s="568">
        <v>60</v>
      </c>
      <c r="AI39" s="568">
        <v>132</v>
      </c>
      <c r="AJ39" s="568">
        <v>0.32100000000000001</v>
      </c>
      <c r="AK39" s="591"/>
    </row>
    <row r="40" spans="1:37">
      <c r="A40" s="556">
        <v>33</v>
      </c>
      <c r="B40" s="568">
        <v>5015</v>
      </c>
      <c r="C40" s="571" t="s">
        <v>437</v>
      </c>
      <c r="D40" s="568" t="s">
        <v>41</v>
      </c>
      <c r="E40" s="570" t="s">
        <v>438</v>
      </c>
      <c r="F40" s="568">
        <v>88</v>
      </c>
      <c r="G40" s="567"/>
      <c r="H40" s="555"/>
      <c r="I40" s="555"/>
      <c r="J40" s="555"/>
      <c r="K40" s="555"/>
      <c r="L40" s="567"/>
      <c r="M40" s="567"/>
      <c r="N40" s="567"/>
      <c r="O40" s="567"/>
      <c r="P40" s="555"/>
      <c r="Q40" s="555"/>
      <c r="R40" s="555"/>
      <c r="S40" s="555"/>
      <c r="T40" s="567"/>
      <c r="U40" s="567"/>
      <c r="V40" s="568">
        <v>264</v>
      </c>
      <c r="W40" s="568">
        <v>264</v>
      </c>
      <c r="X40" s="583"/>
      <c r="Y40" s="583"/>
      <c r="Z40" s="568">
        <v>264</v>
      </c>
      <c r="AA40" s="568">
        <v>264</v>
      </c>
      <c r="AB40" s="598">
        <f t="shared" si="4"/>
        <v>0.12</v>
      </c>
      <c r="AC40" s="600">
        <f t="shared" si="5"/>
        <v>8.6592000000000002E-2</v>
      </c>
      <c r="AD40" s="584" t="s">
        <v>105</v>
      </c>
      <c r="AE40" s="592"/>
      <c r="AF40" s="592"/>
      <c r="AG40" s="568">
        <v>264</v>
      </c>
      <c r="AH40" s="568">
        <v>60</v>
      </c>
      <c r="AI40" s="568">
        <v>132</v>
      </c>
      <c r="AJ40" s="568">
        <v>0.32800000000000001</v>
      </c>
      <c r="AK40" s="591"/>
    </row>
    <row r="41" spans="1:37">
      <c r="A41" s="556">
        <v>34</v>
      </c>
      <c r="B41" s="568">
        <v>5015</v>
      </c>
      <c r="C41" s="571" t="s">
        <v>437</v>
      </c>
      <c r="D41" s="568" t="s">
        <v>41</v>
      </c>
      <c r="E41" s="570" t="s">
        <v>439</v>
      </c>
      <c r="F41" s="568">
        <v>88</v>
      </c>
      <c r="G41" s="567"/>
      <c r="H41" s="555"/>
      <c r="I41" s="555"/>
      <c r="J41" s="555"/>
      <c r="K41" s="555"/>
      <c r="L41" s="567"/>
      <c r="M41" s="567"/>
      <c r="N41" s="567"/>
      <c r="O41" s="567"/>
      <c r="P41" s="555"/>
      <c r="Q41" s="555"/>
      <c r="R41" s="555"/>
      <c r="S41" s="555"/>
      <c r="T41" s="567"/>
      <c r="U41" s="567"/>
      <c r="V41" s="568">
        <v>852</v>
      </c>
      <c r="W41" s="568">
        <v>852</v>
      </c>
      <c r="X41" s="583"/>
      <c r="Y41" s="583"/>
      <c r="Z41" s="568">
        <v>852</v>
      </c>
      <c r="AA41" s="568">
        <v>852</v>
      </c>
      <c r="AB41" s="598">
        <f t="shared" si="4"/>
        <v>0.38727272727272727</v>
      </c>
      <c r="AC41" s="600">
        <f t="shared" si="5"/>
        <v>0.27945600000000004</v>
      </c>
      <c r="AD41" s="584" t="s">
        <v>105</v>
      </c>
      <c r="AE41" s="592"/>
      <c r="AF41" s="592"/>
      <c r="AG41" s="568">
        <v>852</v>
      </c>
      <c r="AH41" s="568">
        <v>60</v>
      </c>
      <c r="AI41" s="568">
        <v>132</v>
      </c>
      <c r="AJ41" s="568">
        <v>0.32800000000000001</v>
      </c>
      <c r="AK41" s="591"/>
    </row>
    <row r="42" spans="1:37" s="535" customFormat="1">
      <c r="A42" s="572"/>
      <c r="B42" s="572"/>
      <c r="C42" s="573" t="s">
        <v>440</v>
      </c>
      <c r="D42" s="574"/>
      <c r="E42" s="575"/>
      <c r="F42" s="575"/>
      <c r="G42" s="575"/>
      <c r="H42" s="575"/>
      <c r="I42" s="575"/>
      <c r="J42" s="575"/>
      <c r="K42" s="575"/>
      <c r="L42" s="578"/>
      <c r="M42" s="578"/>
      <c r="N42" s="578"/>
      <c r="O42" s="578"/>
      <c r="P42" s="575"/>
      <c r="Q42" s="575"/>
      <c r="R42" s="575"/>
      <c r="S42" s="575"/>
      <c r="T42" s="578"/>
      <c r="U42" s="578"/>
      <c r="V42" s="578"/>
      <c r="W42" s="578"/>
      <c r="X42" s="586"/>
      <c r="Y42" s="586"/>
      <c r="Z42" s="586"/>
      <c r="AA42" s="586"/>
      <c r="AB42" s="602">
        <f>SUM(AB8:AB41)</f>
        <v>14.802094545454544</v>
      </c>
      <c r="AC42" s="602">
        <f>SUM(AC8:AC41)</f>
        <v>5.9946899999999985</v>
      </c>
      <c r="AD42" s="603"/>
      <c r="AE42" s="603"/>
      <c r="AF42" s="604"/>
      <c r="AG42" s="604"/>
      <c r="AH42" s="604"/>
      <c r="AI42" s="604"/>
      <c r="AJ42" s="611"/>
      <c r="AK42" s="603"/>
    </row>
  </sheetData>
  <mergeCells count="31">
    <mergeCell ref="AJ1:AJ3"/>
    <mergeCell ref="AK1:AK3"/>
    <mergeCell ref="AK26:AK28"/>
    <mergeCell ref="AK30:AK32"/>
    <mergeCell ref="F1:F3"/>
    <mergeCell ref="G1:G3"/>
    <mergeCell ref="AB2:AB3"/>
    <mergeCell ref="AC2:AC3"/>
    <mergeCell ref="AD1:AD3"/>
    <mergeCell ref="AF1:AG1"/>
    <mergeCell ref="AH1:AI1"/>
    <mergeCell ref="H2:K2"/>
    <mergeCell ref="L2:O2"/>
    <mergeCell ref="P2:S2"/>
    <mergeCell ref="T2:W2"/>
    <mergeCell ref="X2:AA2"/>
    <mergeCell ref="A1:A3"/>
    <mergeCell ref="B1:B3"/>
    <mergeCell ref="C1:C3"/>
    <mergeCell ref="D1:D3"/>
    <mergeCell ref="E1:E3"/>
    <mergeCell ref="AE1:AE3"/>
    <mergeCell ref="AF2:AF3"/>
    <mergeCell ref="AG2:AG3"/>
    <mergeCell ref="AH2:AH3"/>
    <mergeCell ref="AI2:AI3"/>
    <mergeCell ref="H1:K1"/>
    <mergeCell ref="L1:O1"/>
    <mergeCell ref="P1:S1"/>
    <mergeCell ref="T1:W1"/>
    <mergeCell ref="X1:AC1"/>
  </mergeCells>
  <printOptions horizontalCentered="1"/>
  <pageMargins left="0.39370078740157483" right="0.39370078740157483" top="1.1417322834645669" bottom="0.55118110236220474" header="0.31496062992125984" footer="0.31496062992125984"/>
  <pageSetup paperSize="9" scale="50" firstPageNumber="78" pageOrder="overThenDown" orientation="landscape" useFirstPageNumber="1" r:id="rId1"/>
  <headerFooter>
    <oddFooter>&amp;L&amp;A&amp;CСписък 2 излишни ОБВВПИ към 01.01.2023 г.&amp;R&amp;P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2065187536243"/>
  </sheetPr>
  <dimension ref="A1:AD45"/>
  <sheetViews>
    <sheetView view="pageBreakPreview" topLeftCell="B4" zoomScale="80" zoomScaleNormal="100" workbookViewId="0">
      <pane xSplit="2" ySplit="4" topLeftCell="F8" activePane="bottomRight" state="frozen"/>
      <selection pane="topRight"/>
      <selection pane="bottomLeft"/>
      <selection pane="bottomRight" activeCell="D8" sqref="D8"/>
    </sheetView>
  </sheetViews>
  <sheetFormatPr defaultColWidth="9" defaultRowHeight="15.75"/>
  <cols>
    <col min="1" max="1" width="4.140625" style="456" customWidth="1"/>
    <col min="2" max="2" width="16.140625" style="457" customWidth="1"/>
    <col min="3" max="3" width="49" style="456" customWidth="1"/>
    <col min="4" max="4" width="5" style="458" customWidth="1"/>
    <col min="5" max="5" width="5" style="456" customWidth="1"/>
    <col min="6" max="6" width="4.28515625" style="456" customWidth="1"/>
    <col min="7" max="7" width="5.140625" style="456" customWidth="1"/>
    <col min="8" max="8" width="5.7109375" style="456" customWidth="1"/>
    <col min="9" max="9" width="5.28515625" style="456" customWidth="1"/>
    <col min="10" max="10" width="5.42578125" style="459" customWidth="1"/>
    <col min="11" max="11" width="6.140625" style="459" customWidth="1"/>
    <col min="12" max="12" width="4.7109375" style="456" customWidth="1"/>
    <col min="13" max="13" width="7.140625" style="456" customWidth="1"/>
    <col min="14" max="14" width="5" style="459" customWidth="1"/>
    <col min="15" max="15" width="8.28515625" style="459" customWidth="1"/>
    <col min="16" max="16" width="5.140625" style="456" customWidth="1"/>
    <col min="17" max="17" width="7.140625" style="456" customWidth="1"/>
    <col min="18" max="18" width="5.140625" style="459" customWidth="1"/>
    <col min="19" max="19" width="6.85546875" style="459" customWidth="1"/>
    <col min="20" max="20" width="9.7109375" style="458" customWidth="1"/>
    <col min="21" max="21" width="12.85546875" style="458" customWidth="1"/>
    <col min="22" max="22" width="4.5703125" style="456" customWidth="1"/>
    <col min="23" max="23" width="3.85546875" style="456" customWidth="1"/>
    <col min="24" max="24" width="5.28515625" style="456" customWidth="1"/>
    <col min="25" max="25" width="5.140625" style="456" customWidth="1"/>
    <col min="26" max="26" width="5.42578125" style="458" customWidth="1"/>
    <col min="27" max="27" width="6" style="458" customWidth="1"/>
    <col min="28" max="28" width="6.85546875" style="458" customWidth="1"/>
    <col min="29" max="29" width="5.140625" style="456" customWidth="1"/>
    <col min="30" max="256" width="8.85546875" style="456"/>
    <col min="257" max="257" width="4.140625" style="456" customWidth="1"/>
    <col min="258" max="258" width="17.140625" style="456" customWidth="1"/>
    <col min="259" max="259" width="52.28515625" style="456" customWidth="1"/>
    <col min="260" max="260" width="5.85546875" style="456" customWidth="1"/>
    <col min="261" max="261" width="6.85546875" style="456" customWidth="1"/>
    <col min="262" max="262" width="6.5703125" style="456" customWidth="1"/>
    <col min="263" max="263" width="12" style="456" customWidth="1"/>
    <col min="264" max="264" width="5.7109375" style="456" customWidth="1"/>
    <col min="265" max="265" width="5.28515625" style="456" customWidth="1"/>
    <col min="266" max="266" width="7" style="456" customWidth="1"/>
    <col min="267" max="267" width="6.85546875" style="456" customWidth="1"/>
    <col min="268" max="268" width="7.5703125" style="456" customWidth="1"/>
    <col min="269" max="269" width="7.140625" style="456" customWidth="1"/>
    <col min="270" max="270" width="7.7109375" style="456" customWidth="1"/>
    <col min="271" max="271" width="8.28515625" style="456" customWidth="1"/>
    <col min="272" max="272" width="7.5703125" style="456" customWidth="1"/>
    <col min="273" max="273" width="7.140625" style="456" customWidth="1"/>
    <col min="274" max="274" width="9.140625" style="456" customWidth="1"/>
    <col min="275" max="275" width="8.7109375" style="456" customWidth="1"/>
    <col min="276" max="276" width="9.7109375" style="456" customWidth="1"/>
    <col min="277" max="277" width="10.5703125" style="456" customWidth="1"/>
    <col min="278" max="278" width="4.5703125" style="456" customWidth="1"/>
    <col min="279" max="279" width="3.85546875" style="456" customWidth="1"/>
    <col min="280" max="280" width="5.28515625" style="456" customWidth="1"/>
    <col min="281" max="281" width="6.28515625" style="456" customWidth="1"/>
    <col min="282" max="282" width="6.5703125" style="456" customWidth="1"/>
    <col min="283" max="283" width="7.140625" style="456" customWidth="1"/>
    <col min="284" max="284" width="8" style="456" customWidth="1"/>
    <col min="285" max="285" width="3.7109375" style="456" customWidth="1"/>
    <col min="286" max="512" width="8.85546875" style="456"/>
    <col min="513" max="513" width="4.140625" style="456" customWidth="1"/>
    <col min="514" max="514" width="17.140625" style="456" customWidth="1"/>
    <col min="515" max="515" width="52.28515625" style="456" customWidth="1"/>
    <col min="516" max="516" width="5.85546875" style="456" customWidth="1"/>
    <col min="517" max="517" width="6.85546875" style="456" customWidth="1"/>
    <col min="518" max="518" width="6.5703125" style="456" customWidth="1"/>
    <col min="519" max="519" width="12" style="456" customWidth="1"/>
    <col min="520" max="520" width="5.7109375" style="456" customWidth="1"/>
    <col min="521" max="521" width="5.28515625" style="456" customWidth="1"/>
    <col min="522" max="522" width="7" style="456" customWidth="1"/>
    <col min="523" max="523" width="6.85546875" style="456" customWidth="1"/>
    <col min="524" max="524" width="7.5703125" style="456" customWidth="1"/>
    <col min="525" max="525" width="7.140625" style="456" customWidth="1"/>
    <col min="526" max="526" width="7.7109375" style="456" customWidth="1"/>
    <col min="527" max="527" width="8.28515625" style="456" customWidth="1"/>
    <col min="528" max="528" width="7.5703125" style="456" customWidth="1"/>
    <col min="529" max="529" width="7.140625" style="456" customWidth="1"/>
    <col min="530" max="530" width="9.140625" style="456" customWidth="1"/>
    <col min="531" max="531" width="8.7109375" style="456" customWidth="1"/>
    <col min="532" max="532" width="9.7109375" style="456" customWidth="1"/>
    <col min="533" max="533" width="10.5703125" style="456" customWidth="1"/>
    <col min="534" max="534" width="4.5703125" style="456" customWidth="1"/>
    <col min="535" max="535" width="3.85546875" style="456" customWidth="1"/>
    <col min="536" max="536" width="5.28515625" style="456" customWidth="1"/>
    <col min="537" max="537" width="6.28515625" style="456" customWidth="1"/>
    <col min="538" max="538" width="6.5703125" style="456" customWidth="1"/>
    <col min="539" max="539" width="7.140625" style="456" customWidth="1"/>
    <col min="540" max="540" width="8" style="456" customWidth="1"/>
    <col min="541" max="541" width="3.7109375" style="456" customWidth="1"/>
    <col min="542" max="768" width="8.85546875" style="456"/>
    <col min="769" max="769" width="4.140625" style="456" customWidth="1"/>
    <col min="770" max="770" width="17.140625" style="456" customWidth="1"/>
    <col min="771" max="771" width="52.28515625" style="456" customWidth="1"/>
    <col min="772" max="772" width="5.85546875" style="456" customWidth="1"/>
    <col min="773" max="773" width="6.85546875" style="456" customWidth="1"/>
    <col min="774" max="774" width="6.5703125" style="456" customWidth="1"/>
    <col min="775" max="775" width="12" style="456" customWidth="1"/>
    <col min="776" max="776" width="5.7109375" style="456" customWidth="1"/>
    <col min="777" max="777" width="5.28515625" style="456" customWidth="1"/>
    <col min="778" max="778" width="7" style="456" customWidth="1"/>
    <col min="779" max="779" width="6.85546875" style="456" customWidth="1"/>
    <col min="780" max="780" width="7.5703125" style="456" customWidth="1"/>
    <col min="781" max="781" width="7.140625" style="456" customWidth="1"/>
    <col min="782" max="782" width="7.7109375" style="456" customWidth="1"/>
    <col min="783" max="783" width="8.28515625" style="456" customWidth="1"/>
    <col min="784" max="784" width="7.5703125" style="456" customWidth="1"/>
    <col min="785" max="785" width="7.140625" style="456" customWidth="1"/>
    <col min="786" max="786" width="9.140625" style="456" customWidth="1"/>
    <col min="787" max="787" width="8.7109375" style="456" customWidth="1"/>
    <col min="788" max="788" width="9.7109375" style="456" customWidth="1"/>
    <col min="789" max="789" width="10.5703125" style="456" customWidth="1"/>
    <col min="790" max="790" width="4.5703125" style="456" customWidth="1"/>
    <col min="791" max="791" width="3.85546875" style="456" customWidth="1"/>
    <col min="792" max="792" width="5.28515625" style="456" customWidth="1"/>
    <col min="793" max="793" width="6.28515625" style="456" customWidth="1"/>
    <col min="794" max="794" width="6.5703125" style="456" customWidth="1"/>
    <col min="795" max="795" width="7.140625" style="456" customWidth="1"/>
    <col min="796" max="796" width="8" style="456" customWidth="1"/>
    <col min="797" max="797" width="3.7109375" style="456" customWidth="1"/>
    <col min="798" max="1024" width="8.85546875" style="456"/>
    <col min="1025" max="1025" width="4.140625" style="456" customWidth="1"/>
    <col min="1026" max="1026" width="17.140625" style="456" customWidth="1"/>
    <col min="1027" max="1027" width="52.28515625" style="456" customWidth="1"/>
    <col min="1028" max="1028" width="5.85546875" style="456" customWidth="1"/>
    <col min="1029" max="1029" width="6.85546875" style="456" customWidth="1"/>
    <col min="1030" max="1030" width="6.5703125" style="456" customWidth="1"/>
    <col min="1031" max="1031" width="12" style="456" customWidth="1"/>
    <col min="1032" max="1032" width="5.7109375" style="456" customWidth="1"/>
    <col min="1033" max="1033" width="5.28515625" style="456" customWidth="1"/>
    <col min="1034" max="1034" width="7" style="456" customWidth="1"/>
    <col min="1035" max="1035" width="6.85546875" style="456" customWidth="1"/>
    <col min="1036" max="1036" width="7.5703125" style="456" customWidth="1"/>
    <col min="1037" max="1037" width="7.140625" style="456" customWidth="1"/>
    <col min="1038" max="1038" width="7.7109375" style="456" customWidth="1"/>
    <col min="1039" max="1039" width="8.28515625" style="456" customWidth="1"/>
    <col min="1040" max="1040" width="7.5703125" style="456" customWidth="1"/>
    <col min="1041" max="1041" width="7.140625" style="456" customWidth="1"/>
    <col min="1042" max="1042" width="9.140625" style="456" customWidth="1"/>
    <col min="1043" max="1043" width="8.7109375" style="456" customWidth="1"/>
    <col min="1044" max="1044" width="9.7109375" style="456" customWidth="1"/>
    <col min="1045" max="1045" width="10.5703125" style="456" customWidth="1"/>
    <col min="1046" max="1046" width="4.5703125" style="456" customWidth="1"/>
    <col min="1047" max="1047" width="3.85546875" style="456" customWidth="1"/>
    <col min="1048" max="1048" width="5.28515625" style="456" customWidth="1"/>
    <col min="1049" max="1049" width="6.28515625" style="456" customWidth="1"/>
    <col min="1050" max="1050" width="6.5703125" style="456" customWidth="1"/>
    <col min="1051" max="1051" width="7.140625" style="456" customWidth="1"/>
    <col min="1052" max="1052" width="8" style="456" customWidth="1"/>
    <col min="1053" max="1053" width="3.7109375" style="456" customWidth="1"/>
    <col min="1054" max="1280" width="8.85546875" style="456"/>
    <col min="1281" max="1281" width="4.140625" style="456" customWidth="1"/>
    <col min="1282" max="1282" width="17.140625" style="456" customWidth="1"/>
    <col min="1283" max="1283" width="52.28515625" style="456" customWidth="1"/>
    <col min="1284" max="1284" width="5.85546875" style="456" customWidth="1"/>
    <col min="1285" max="1285" width="6.85546875" style="456" customWidth="1"/>
    <col min="1286" max="1286" width="6.5703125" style="456" customWidth="1"/>
    <col min="1287" max="1287" width="12" style="456" customWidth="1"/>
    <col min="1288" max="1288" width="5.7109375" style="456" customWidth="1"/>
    <col min="1289" max="1289" width="5.28515625" style="456" customWidth="1"/>
    <col min="1290" max="1290" width="7" style="456" customWidth="1"/>
    <col min="1291" max="1291" width="6.85546875" style="456" customWidth="1"/>
    <col min="1292" max="1292" width="7.5703125" style="456" customWidth="1"/>
    <col min="1293" max="1293" width="7.140625" style="456" customWidth="1"/>
    <col min="1294" max="1294" width="7.7109375" style="456" customWidth="1"/>
    <col min="1295" max="1295" width="8.28515625" style="456" customWidth="1"/>
    <col min="1296" max="1296" width="7.5703125" style="456" customWidth="1"/>
    <col min="1297" max="1297" width="7.140625" style="456" customWidth="1"/>
    <col min="1298" max="1298" width="9.140625" style="456" customWidth="1"/>
    <col min="1299" max="1299" width="8.7109375" style="456" customWidth="1"/>
    <col min="1300" max="1300" width="9.7109375" style="456" customWidth="1"/>
    <col min="1301" max="1301" width="10.5703125" style="456" customWidth="1"/>
    <col min="1302" max="1302" width="4.5703125" style="456" customWidth="1"/>
    <col min="1303" max="1303" width="3.85546875" style="456" customWidth="1"/>
    <col min="1304" max="1304" width="5.28515625" style="456" customWidth="1"/>
    <col min="1305" max="1305" width="6.28515625" style="456" customWidth="1"/>
    <col min="1306" max="1306" width="6.5703125" style="456" customWidth="1"/>
    <col min="1307" max="1307" width="7.140625" style="456" customWidth="1"/>
    <col min="1308" max="1308" width="8" style="456" customWidth="1"/>
    <col min="1309" max="1309" width="3.7109375" style="456" customWidth="1"/>
    <col min="1310" max="1536" width="8.85546875" style="456"/>
    <col min="1537" max="1537" width="4.140625" style="456" customWidth="1"/>
    <col min="1538" max="1538" width="17.140625" style="456" customWidth="1"/>
    <col min="1539" max="1539" width="52.28515625" style="456" customWidth="1"/>
    <col min="1540" max="1540" width="5.85546875" style="456" customWidth="1"/>
    <col min="1541" max="1541" width="6.85546875" style="456" customWidth="1"/>
    <col min="1542" max="1542" width="6.5703125" style="456" customWidth="1"/>
    <col min="1543" max="1543" width="12" style="456" customWidth="1"/>
    <col min="1544" max="1544" width="5.7109375" style="456" customWidth="1"/>
    <col min="1545" max="1545" width="5.28515625" style="456" customWidth="1"/>
    <col min="1546" max="1546" width="7" style="456" customWidth="1"/>
    <col min="1547" max="1547" width="6.85546875" style="456" customWidth="1"/>
    <col min="1548" max="1548" width="7.5703125" style="456" customWidth="1"/>
    <col min="1549" max="1549" width="7.140625" style="456" customWidth="1"/>
    <col min="1550" max="1550" width="7.7109375" style="456" customWidth="1"/>
    <col min="1551" max="1551" width="8.28515625" style="456" customWidth="1"/>
    <col min="1552" max="1552" width="7.5703125" style="456" customWidth="1"/>
    <col min="1553" max="1553" width="7.140625" style="456" customWidth="1"/>
    <col min="1554" max="1554" width="9.140625" style="456" customWidth="1"/>
    <col min="1555" max="1555" width="8.7109375" style="456" customWidth="1"/>
    <col min="1556" max="1556" width="9.7109375" style="456" customWidth="1"/>
    <col min="1557" max="1557" width="10.5703125" style="456" customWidth="1"/>
    <col min="1558" max="1558" width="4.5703125" style="456" customWidth="1"/>
    <col min="1559" max="1559" width="3.85546875" style="456" customWidth="1"/>
    <col min="1560" max="1560" width="5.28515625" style="456" customWidth="1"/>
    <col min="1561" max="1561" width="6.28515625" style="456" customWidth="1"/>
    <col min="1562" max="1562" width="6.5703125" style="456" customWidth="1"/>
    <col min="1563" max="1563" width="7.140625" style="456" customWidth="1"/>
    <col min="1564" max="1564" width="8" style="456" customWidth="1"/>
    <col min="1565" max="1565" width="3.7109375" style="456" customWidth="1"/>
    <col min="1566" max="1792" width="8.85546875" style="456"/>
    <col min="1793" max="1793" width="4.140625" style="456" customWidth="1"/>
    <col min="1794" max="1794" width="17.140625" style="456" customWidth="1"/>
    <col min="1795" max="1795" width="52.28515625" style="456" customWidth="1"/>
    <col min="1796" max="1796" width="5.85546875" style="456" customWidth="1"/>
    <col min="1797" max="1797" width="6.85546875" style="456" customWidth="1"/>
    <col min="1798" max="1798" width="6.5703125" style="456" customWidth="1"/>
    <col min="1799" max="1799" width="12" style="456" customWidth="1"/>
    <col min="1800" max="1800" width="5.7109375" style="456" customWidth="1"/>
    <col min="1801" max="1801" width="5.28515625" style="456" customWidth="1"/>
    <col min="1802" max="1802" width="7" style="456" customWidth="1"/>
    <col min="1803" max="1803" width="6.85546875" style="456" customWidth="1"/>
    <col min="1804" max="1804" width="7.5703125" style="456" customWidth="1"/>
    <col min="1805" max="1805" width="7.140625" style="456" customWidth="1"/>
    <col min="1806" max="1806" width="7.7109375" style="456" customWidth="1"/>
    <col min="1807" max="1807" width="8.28515625" style="456" customWidth="1"/>
    <col min="1808" max="1808" width="7.5703125" style="456" customWidth="1"/>
    <col min="1809" max="1809" width="7.140625" style="456" customWidth="1"/>
    <col min="1810" max="1810" width="9.140625" style="456" customWidth="1"/>
    <col min="1811" max="1811" width="8.7109375" style="456" customWidth="1"/>
    <col min="1812" max="1812" width="9.7109375" style="456" customWidth="1"/>
    <col min="1813" max="1813" width="10.5703125" style="456" customWidth="1"/>
    <col min="1814" max="1814" width="4.5703125" style="456" customWidth="1"/>
    <col min="1815" max="1815" width="3.85546875" style="456" customWidth="1"/>
    <col min="1816" max="1816" width="5.28515625" style="456" customWidth="1"/>
    <col min="1817" max="1817" width="6.28515625" style="456" customWidth="1"/>
    <col min="1818" max="1818" width="6.5703125" style="456" customWidth="1"/>
    <col min="1819" max="1819" width="7.140625" style="456" customWidth="1"/>
    <col min="1820" max="1820" width="8" style="456" customWidth="1"/>
    <col min="1821" max="1821" width="3.7109375" style="456" customWidth="1"/>
    <col min="1822" max="2048" width="8.85546875" style="456"/>
    <col min="2049" max="2049" width="4.140625" style="456" customWidth="1"/>
    <col min="2050" max="2050" width="17.140625" style="456" customWidth="1"/>
    <col min="2051" max="2051" width="52.28515625" style="456" customWidth="1"/>
    <col min="2052" max="2052" width="5.85546875" style="456" customWidth="1"/>
    <col min="2053" max="2053" width="6.85546875" style="456" customWidth="1"/>
    <col min="2054" max="2054" width="6.5703125" style="456" customWidth="1"/>
    <col min="2055" max="2055" width="12" style="456" customWidth="1"/>
    <col min="2056" max="2056" width="5.7109375" style="456" customWidth="1"/>
    <col min="2057" max="2057" width="5.28515625" style="456" customWidth="1"/>
    <col min="2058" max="2058" width="7" style="456" customWidth="1"/>
    <col min="2059" max="2059" width="6.85546875" style="456" customWidth="1"/>
    <col min="2060" max="2060" width="7.5703125" style="456" customWidth="1"/>
    <col min="2061" max="2061" width="7.140625" style="456" customWidth="1"/>
    <col min="2062" max="2062" width="7.7109375" style="456" customWidth="1"/>
    <col min="2063" max="2063" width="8.28515625" style="456" customWidth="1"/>
    <col min="2064" max="2064" width="7.5703125" style="456" customWidth="1"/>
    <col min="2065" max="2065" width="7.140625" style="456" customWidth="1"/>
    <col min="2066" max="2066" width="9.140625" style="456" customWidth="1"/>
    <col min="2067" max="2067" width="8.7109375" style="456" customWidth="1"/>
    <col min="2068" max="2068" width="9.7109375" style="456" customWidth="1"/>
    <col min="2069" max="2069" width="10.5703125" style="456" customWidth="1"/>
    <col min="2070" max="2070" width="4.5703125" style="456" customWidth="1"/>
    <col min="2071" max="2071" width="3.85546875" style="456" customWidth="1"/>
    <col min="2072" max="2072" width="5.28515625" style="456" customWidth="1"/>
    <col min="2073" max="2073" width="6.28515625" style="456" customWidth="1"/>
    <col min="2074" max="2074" width="6.5703125" style="456" customWidth="1"/>
    <col min="2075" max="2075" width="7.140625" style="456" customWidth="1"/>
    <col min="2076" max="2076" width="8" style="456" customWidth="1"/>
    <col min="2077" max="2077" width="3.7109375" style="456" customWidth="1"/>
    <col min="2078" max="2304" width="8.85546875" style="456"/>
    <col min="2305" max="2305" width="4.140625" style="456" customWidth="1"/>
    <col min="2306" max="2306" width="17.140625" style="456" customWidth="1"/>
    <col min="2307" max="2307" width="52.28515625" style="456" customWidth="1"/>
    <col min="2308" max="2308" width="5.85546875" style="456" customWidth="1"/>
    <col min="2309" max="2309" width="6.85546875" style="456" customWidth="1"/>
    <col min="2310" max="2310" width="6.5703125" style="456" customWidth="1"/>
    <col min="2311" max="2311" width="12" style="456" customWidth="1"/>
    <col min="2312" max="2312" width="5.7109375" style="456" customWidth="1"/>
    <col min="2313" max="2313" width="5.28515625" style="456" customWidth="1"/>
    <col min="2314" max="2314" width="7" style="456" customWidth="1"/>
    <col min="2315" max="2315" width="6.85546875" style="456" customWidth="1"/>
    <col min="2316" max="2316" width="7.5703125" style="456" customWidth="1"/>
    <col min="2317" max="2317" width="7.140625" style="456" customWidth="1"/>
    <col min="2318" max="2318" width="7.7109375" style="456" customWidth="1"/>
    <col min="2319" max="2319" width="8.28515625" style="456" customWidth="1"/>
    <col min="2320" max="2320" width="7.5703125" style="456" customWidth="1"/>
    <col min="2321" max="2321" width="7.140625" style="456" customWidth="1"/>
    <col min="2322" max="2322" width="9.140625" style="456" customWidth="1"/>
    <col min="2323" max="2323" width="8.7109375" style="456" customWidth="1"/>
    <col min="2324" max="2324" width="9.7109375" style="456" customWidth="1"/>
    <col min="2325" max="2325" width="10.5703125" style="456" customWidth="1"/>
    <col min="2326" max="2326" width="4.5703125" style="456" customWidth="1"/>
    <col min="2327" max="2327" width="3.85546875" style="456" customWidth="1"/>
    <col min="2328" max="2328" width="5.28515625" style="456" customWidth="1"/>
    <col min="2329" max="2329" width="6.28515625" style="456" customWidth="1"/>
    <col min="2330" max="2330" width="6.5703125" style="456" customWidth="1"/>
    <col min="2331" max="2331" width="7.140625" style="456" customWidth="1"/>
    <col min="2332" max="2332" width="8" style="456" customWidth="1"/>
    <col min="2333" max="2333" width="3.7109375" style="456" customWidth="1"/>
    <col min="2334" max="2560" width="8.85546875" style="456"/>
    <col min="2561" max="2561" width="4.140625" style="456" customWidth="1"/>
    <col min="2562" max="2562" width="17.140625" style="456" customWidth="1"/>
    <col min="2563" max="2563" width="52.28515625" style="456" customWidth="1"/>
    <col min="2564" max="2564" width="5.85546875" style="456" customWidth="1"/>
    <col min="2565" max="2565" width="6.85546875" style="456" customWidth="1"/>
    <col min="2566" max="2566" width="6.5703125" style="456" customWidth="1"/>
    <col min="2567" max="2567" width="12" style="456" customWidth="1"/>
    <col min="2568" max="2568" width="5.7109375" style="456" customWidth="1"/>
    <col min="2569" max="2569" width="5.28515625" style="456" customWidth="1"/>
    <col min="2570" max="2570" width="7" style="456" customWidth="1"/>
    <col min="2571" max="2571" width="6.85546875" style="456" customWidth="1"/>
    <col min="2572" max="2572" width="7.5703125" style="456" customWidth="1"/>
    <col min="2573" max="2573" width="7.140625" style="456" customWidth="1"/>
    <col min="2574" max="2574" width="7.7109375" style="456" customWidth="1"/>
    <col min="2575" max="2575" width="8.28515625" style="456" customWidth="1"/>
    <col min="2576" max="2576" width="7.5703125" style="456" customWidth="1"/>
    <col min="2577" max="2577" width="7.140625" style="456" customWidth="1"/>
    <col min="2578" max="2578" width="9.140625" style="456" customWidth="1"/>
    <col min="2579" max="2579" width="8.7109375" style="456" customWidth="1"/>
    <col min="2580" max="2580" width="9.7109375" style="456" customWidth="1"/>
    <col min="2581" max="2581" width="10.5703125" style="456" customWidth="1"/>
    <col min="2582" max="2582" width="4.5703125" style="456" customWidth="1"/>
    <col min="2583" max="2583" width="3.85546875" style="456" customWidth="1"/>
    <col min="2584" max="2584" width="5.28515625" style="456" customWidth="1"/>
    <col min="2585" max="2585" width="6.28515625" style="456" customWidth="1"/>
    <col min="2586" max="2586" width="6.5703125" style="456" customWidth="1"/>
    <col min="2587" max="2587" width="7.140625" style="456" customWidth="1"/>
    <col min="2588" max="2588" width="8" style="456" customWidth="1"/>
    <col min="2589" max="2589" width="3.7109375" style="456" customWidth="1"/>
    <col min="2590" max="2816" width="8.85546875" style="456"/>
    <col min="2817" max="2817" width="4.140625" style="456" customWidth="1"/>
    <col min="2818" max="2818" width="17.140625" style="456" customWidth="1"/>
    <col min="2819" max="2819" width="52.28515625" style="456" customWidth="1"/>
    <col min="2820" max="2820" width="5.85546875" style="456" customWidth="1"/>
    <col min="2821" max="2821" width="6.85546875" style="456" customWidth="1"/>
    <col min="2822" max="2822" width="6.5703125" style="456" customWidth="1"/>
    <col min="2823" max="2823" width="12" style="456" customWidth="1"/>
    <col min="2824" max="2824" width="5.7109375" style="456" customWidth="1"/>
    <col min="2825" max="2825" width="5.28515625" style="456" customWidth="1"/>
    <col min="2826" max="2826" width="7" style="456" customWidth="1"/>
    <col min="2827" max="2827" width="6.85546875" style="456" customWidth="1"/>
    <col min="2828" max="2828" width="7.5703125" style="456" customWidth="1"/>
    <col min="2829" max="2829" width="7.140625" style="456" customWidth="1"/>
    <col min="2830" max="2830" width="7.7109375" style="456" customWidth="1"/>
    <col min="2831" max="2831" width="8.28515625" style="456" customWidth="1"/>
    <col min="2832" max="2832" width="7.5703125" style="456" customWidth="1"/>
    <col min="2833" max="2833" width="7.140625" style="456" customWidth="1"/>
    <col min="2834" max="2834" width="9.140625" style="456" customWidth="1"/>
    <col min="2835" max="2835" width="8.7109375" style="456" customWidth="1"/>
    <col min="2836" max="2836" width="9.7109375" style="456" customWidth="1"/>
    <col min="2837" max="2837" width="10.5703125" style="456" customWidth="1"/>
    <col min="2838" max="2838" width="4.5703125" style="456" customWidth="1"/>
    <col min="2839" max="2839" width="3.85546875" style="456" customWidth="1"/>
    <col min="2840" max="2840" width="5.28515625" style="456" customWidth="1"/>
    <col min="2841" max="2841" width="6.28515625" style="456" customWidth="1"/>
    <col min="2842" max="2842" width="6.5703125" style="456" customWidth="1"/>
    <col min="2843" max="2843" width="7.140625" style="456" customWidth="1"/>
    <col min="2844" max="2844" width="8" style="456" customWidth="1"/>
    <col min="2845" max="2845" width="3.7109375" style="456" customWidth="1"/>
    <col min="2846" max="3072" width="8.85546875" style="456"/>
    <col min="3073" max="3073" width="4.140625" style="456" customWidth="1"/>
    <col min="3074" max="3074" width="17.140625" style="456" customWidth="1"/>
    <col min="3075" max="3075" width="52.28515625" style="456" customWidth="1"/>
    <col min="3076" max="3076" width="5.85546875" style="456" customWidth="1"/>
    <col min="3077" max="3077" width="6.85546875" style="456" customWidth="1"/>
    <col min="3078" max="3078" width="6.5703125" style="456" customWidth="1"/>
    <col min="3079" max="3079" width="12" style="456" customWidth="1"/>
    <col min="3080" max="3080" width="5.7109375" style="456" customWidth="1"/>
    <col min="3081" max="3081" width="5.28515625" style="456" customWidth="1"/>
    <col min="3082" max="3082" width="7" style="456" customWidth="1"/>
    <col min="3083" max="3083" width="6.85546875" style="456" customWidth="1"/>
    <col min="3084" max="3084" width="7.5703125" style="456" customWidth="1"/>
    <col min="3085" max="3085" width="7.140625" style="456" customWidth="1"/>
    <col min="3086" max="3086" width="7.7109375" style="456" customWidth="1"/>
    <col min="3087" max="3087" width="8.28515625" style="456" customWidth="1"/>
    <col min="3088" max="3088" width="7.5703125" style="456" customWidth="1"/>
    <col min="3089" max="3089" width="7.140625" style="456" customWidth="1"/>
    <col min="3090" max="3090" width="9.140625" style="456" customWidth="1"/>
    <col min="3091" max="3091" width="8.7109375" style="456" customWidth="1"/>
    <col min="3092" max="3092" width="9.7109375" style="456" customWidth="1"/>
    <col min="3093" max="3093" width="10.5703125" style="456" customWidth="1"/>
    <col min="3094" max="3094" width="4.5703125" style="456" customWidth="1"/>
    <col min="3095" max="3095" width="3.85546875" style="456" customWidth="1"/>
    <col min="3096" max="3096" width="5.28515625" style="456" customWidth="1"/>
    <col min="3097" max="3097" width="6.28515625" style="456" customWidth="1"/>
    <col min="3098" max="3098" width="6.5703125" style="456" customWidth="1"/>
    <col min="3099" max="3099" width="7.140625" style="456" customWidth="1"/>
    <col min="3100" max="3100" width="8" style="456" customWidth="1"/>
    <col min="3101" max="3101" width="3.7109375" style="456" customWidth="1"/>
    <col min="3102" max="3328" width="8.85546875" style="456"/>
    <col min="3329" max="3329" width="4.140625" style="456" customWidth="1"/>
    <col min="3330" max="3330" width="17.140625" style="456" customWidth="1"/>
    <col min="3331" max="3331" width="52.28515625" style="456" customWidth="1"/>
    <col min="3332" max="3332" width="5.85546875" style="456" customWidth="1"/>
    <col min="3333" max="3333" width="6.85546875" style="456" customWidth="1"/>
    <col min="3334" max="3334" width="6.5703125" style="456" customWidth="1"/>
    <col min="3335" max="3335" width="12" style="456" customWidth="1"/>
    <col min="3336" max="3336" width="5.7109375" style="456" customWidth="1"/>
    <col min="3337" max="3337" width="5.28515625" style="456" customWidth="1"/>
    <col min="3338" max="3338" width="7" style="456" customWidth="1"/>
    <col min="3339" max="3339" width="6.85546875" style="456" customWidth="1"/>
    <col min="3340" max="3340" width="7.5703125" style="456" customWidth="1"/>
    <col min="3341" max="3341" width="7.140625" style="456" customWidth="1"/>
    <col min="3342" max="3342" width="7.7109375" style="456" customWidth="1"/>
    <col min="3343" max="3343" width="8.28515625" style="456" customWidth="1"/>
    <col min="3344" max="3344" width="7.5703125" style="456" customWidth="1"/>
    <col min="3345" max="3345" width="7.140625" style="456" customWidth="1"/>
    <col min="3346" max="3346" width="9.140625" style="456" customWidth="1"/>
    <col min="3347" max="3347" width="8.7109375" style="456" customWidth="1"/>
    <col min="3348" max="3348" width="9.7109375" style="456" customWidth="1"/>
    <col min="3349" max="3349" width="10.5703125" style="456" customWidth="1"/>
    <col min="3350" max="3350" width="4.5703125" style="456" customWidth="1"/>
    <col min="3351" max="3351" width="3.85546875" style="456" customWidth="1"/>
    <col min="3352" max="3352" width="5.28515625" style="456" customWidth="1"/>
    <col min="3353" max="3353" width="6.28515625" style="456" customWidth="1"/>
    <col min="3354" max="3354" width="6.5703125" style="456" customWidth="1"/>
    <col min="3355" max="3355" width="7.140625" style="456" customWidth="1"/>
    <col min="3356" max="3356" width="8" style="456" customWidth="1"/>
    <col min="3357" max="3357" width="3.7109375" style="456" customWidth="1"/>
    <col min="3358" max="3584" width="8.85546875" style="456"/>
    <col min="3585" max="3585" width="4.140625" style="456" customWidth="1"/>
    <col min="3586" max="3586" width="17.140625" style="456" customWidth="1"/>
    <col min="3587" max="3587" width="52.28515625" style="456" customWidth="1"/>
    <col min="3588" max="3588" width="5.85546875" style="456" customWidth="1"/>
    <col min="3589" max="3589" width="6.85546875" style="456" customWidth="1"/>
    <col min="3590" max="3590" width="6.5703125" style="456" customWidth="1"/>
    <col min="3591" max="3591" width="12" style="456" customWidth="1"/>
    <col min="3592" max="3592" width="5.7109375" style="456" customWidth="1"/>
    <col min="3593" max="3593" width="5.28515625" style="456" customWidth="1"/>
    <col min="3594" max="3594" width="7" style="456" customWidth="1"/>
    <col min="3595" max="3595" width="6.85546875" style="456" customWidth="1"/>
    <col min="3596" max="3596" width="7.5703125" style="456" customWidth="1"/>
    <col min="3597" max="3597" width="7.140625" style="456" customWidth="1"/>
    <col min="3598" max="3598" width="7.7109375" style="456" customWidth="1"/>
    <col min="3599" max="3599" width="8.28515625" style="456" customWidth="1"/>
    <col min="3600" max="3600" width="7.5703125" style="456" customWidth="1"/>
    <col min="3601" max="3601" width="7.140625" style="456" customWidth="1"/>
    <col min="3602" max="3602" width="9.140625" style="456" customWidth="1"/>
    <col min="3603" max="3603" width="8.7109375" style="456" customWidth="1"/>
    <col min="3604" max="3604" width="9.7109375" style="456" customWidth="1"/>
    <col min="3605" max="3605" width="10.5703125" style="456" customWidth="1"/>
    <col min="3606" max="3606" width="4.5703125" style="456" customWidth="1"/>
    <col min="3607" max="3607" width="3.85546875" style="456" customWidth="1"/>
    <col min="3608" max="3608" width="5.28515625" style="456" customWidth="1"/>
    <col min="3609" max="3609" width="6.28515625" style="456" customWidth="1"/>
    <col min="3610" max="3610" width="6.5703125" style="456" customWidth="1"/>
    <col min="3611" max="3611" width="7.140625" style="456" customWidth="1"/>
    <col min="3612" max="3612" width="8" style="456" customWidth="1"/>
    <col min="3613" max="3613" width="3.7109375" style="456" customWidth="1"/>
    <col min="3614" max="3840" width="8.85546875" style="456"/>
    <col min="3841" max="3841" width="4.140625" style="456" customWidth="1"/>
    <col min="3842" max="3842" width="17.140625" style="456" customWidth="1"/>
    <col min="3843" max="3843" width="52.28515625" style="456" customWidth="1"/>
    <col min="3844" max="3844" width="5.85546875" style="456" customWidth="1"/>
    <col min="3845" max="3845" width="6.85546875" style="456" customWidth="1"/>
    <col min="3846" max="3846" width="6.5703125" style="456" customWidth="1"/>
    <col min="3847" max="3847" width="12" style="456" customWidth="1"/>
    <col min="3848" max="3848" width="5.7109375" style="456" customWidth="1"/>
    <col min="3849" max="3849" width="5.28515625" style="456" customWidth="1"/>
    <col min="3850" max="3850" width="7" style="456" customWidth="1"/>
    <col min="3851" max="3851" width="6.85546875" style="456" customWidth="1"/>
    <col min="3852" max="3852" width="7.5703125" style="456" customWidth="1"/>
    <col min="3853" max="3853" width="7.140625" style="456" customWidth="1"/>
    <col min="3854" max="3854" width="7.7109375" style="456" customWidth="1"/>
    <col min="3855" max="3855" width="8.28515625" style="456" customWidth="1"/>
    <col min="3856" max="3856" width="7.5703125" style="456" customWidth="1"/>
    <col min="3857" max="3857" width="7.140625" style="456" customWidth="1"/>
    <col min="3858" max="3858" width="9.140625" style="456" customWidth="1"/>
    <col min="3859" max="3859" width="8.7109375" style="456" customWidth="1"/>
    <col min="3860" max="3860" width="9.7109375" style="456" customWidth="1"/>
    <col min="3861" max="3861" width="10.5703125" style="456" customWidth="1"/>
    <col min="3862" max="3862" width="4.5703125" style="456" customWidth="1"/>
    <col min="3863" max="3863" width="3.85546875" style="456" customWidth="1"/>
    <col min="3864" max="3864" width="5.28515625" style="456" customWidth="1"/>
    <col min="3865" max="3865" width="6.28515625" style="456" customWidth="1"/>
    <col min="3866" max="3866" width="6.5703125" style="456" customWidth="1"/>
    <col min="3867" max="3867" width="7.140625" style="456" customWidth="1"/>
    <col min="3868" max="3868" width="8" style="456" customWidth="1"/>
    <col min="3869" max="3869" width="3.7109375" style="456" customWidth="1"/>
    <col min="3870" max="4096" width="8.85546875" style="456"/>
    <col min="4097" max="4097" width="4.140625" style="456" customWidth="1"/>
    <col min="4098" max="4098" width="17.140625" style="456" customWidth="1"/>
    <col min="4099" max="4099" width="52.28515625" style="456" customWidth="1"/>
    <col min="4100" max="4100" width="5.85546875" style="456" customWidth="1"/>
    <col min="4101" max="4101" width="6.85546875" style="456" customWidth="1"/>
    <col min="4102" max="4102" width="6.5703125" style="456" customWidth="1"/>
    <col min="4103" max="4103" width="12" style="456" customWidth="1"/>
    <col min="4104" max="4104" width="5.7109375" style="456" customWidth="1"/>
    <col min="4105" max="4105" width="5.28515625" style="456" customWidth="1"/>
    <col min="4106" max="4106" width="7" style="456" customWidth="1"/>
    <col min="4107" max="4107" width="6.85546875" style="456" customWidth="1"/>
    <col min="4108" max="4108" width="7.5703125" style="456" customWidth="1"/>
    <col min="4109" max="4109" width="7.140625" style="456" customWidth="1"/>
    <col min="4110" max="4110" width="7.7109375" style="456" customWidth="1"/>
    <col min="4111" max="4111" width="8.28515625" style="456" customWidth="1"/>
    <col min="4112" max="4112" width="7.5703125" style="456" customWidth="1"/>
    <col min="4113" max="4113" width="7.140625" style="456" customWidth="1"/>
    <col min="4114" max="4114" width="9.140625" style="456" customWidth="1"/>
    <col min="4115" max="4115" width="8.7109375" style="456" customWidth="1"/>
    <col min="4116" max="4116" width="9.7109375" style="456" customWidth="1"/>
    <col min="4117" max="4117" width="10.5703125" style="456" customWidth="1"/>
    <col min="4118" max="4118" width="4.5703125" style="456" customWidth="1"/>
    <col min="4119" max="4119" width="3.85546875" style="456" customWidth="1"/>
    <col min="4120" max="4120" width="5.28515625" style="456" customWidth="1"/>
    <col min="4121" max="4121" width="6.28515625" style="456" customWidth="1"/>
    <col min="4122" max="4122" width="6.5703125" style="456" customWidth="1"/>
    <col min="4123" max="4123" width="7.140625" style="456" customWidth="1"/>
    <col min="4124" max="4124" width="8" style="456" customWidth="1"/>
    <col min="4125" max="4125" width="3.7109375" style="456" customWidth="1"/>
    <col min="4126" max="4352" width="8.85546875" style="456"/>
    <col min="4353" max="4353" width="4.140625" style="456" customWidth="1"/>
    <col min="4354" max="4354" width="17.140625" style="456" customWidth="1"/>
    <col min="4355" max="4355" width="52.28515625" style="456" customWidth="1"/>
    <col min="4356" max="4356" width="5.85546875" style="456" customWidth="1"/>
    <col min="4357" max="4357" width="6.85546875" style="456" customWidth="1"/>
    <col min="4358" max="4358" width="6.5703125" style="456" customWidth="1"/>
    <col min="4359" max="4359" width="12" style="456" customWidth="1"/>
    <col min="4360" max="4360" width="5.7109375" style="456" customWidth="1"/>
    <col min="4361" max="4361" width="5.28515625" style="456" customWidth="1"/>
    <col min="4362" max="4362" width="7" style="456" customWidth="1"/>
    <col min="4363" max="4363" width="6.85546875" style="456" customWidth="1"/>
    <col min="4364" max="4364" width="7.5703125" style="456" customWidth="1"/>
    <col min="4365" max="4365" width="7.140625" style="456" customWidth="1"/>
    <col min="4366" max="4366" width="7.7109375" style="456" customWidth="1"/>
    <col min="4367" max="4367" width="8.28515625" style="456" customWidth="1"/>
    <col min="4368" max="4368" width="7.5703125" style="456" customWidth="1"/>
    <col min="4369" max="4369" width="7.140625" style="456" customWidth="1"/>
    <col min="4370" max="4370" width="9.140625" style="456" customWidth="1"/>
    <col min="4371" max="4371" width="8.7109375" style="456" customWidth="1"/>
    <col min="4372" max="4372" width="9.7109375" style="456" customWidth="1"/>
    <col min="4373" max="4373" width="10.5703125" style="456" customWidth="1"/>
    <col min="4374" max="4374" width="4.5703125" style="456" customWidth="1"/>
    <col min="4375" max="4375" width="3.85546875" style="456" customWidth="1"/>
    <col min="4376" max="4376" width="5.28515625" style="456" customWidth="1"/>
    <col min="4377" max="4377" width="6.28515625" style="456" customWidth="1"/>
    <col min="4378" max="4378" width="6.5703125" style="456" customWidth="1"/>
    <col min="4379" max="4379" width="7.140625" style="456" customWidth="1"/>
    <col min="4380" max="4380" width="8" style="456" customWidth="1"/>
    <col min="4381" max="4381" width="3.7109375" style="456" customWidth="1"/>
    <col min="4382" max="4608" width="8.85546875" style="456"/>
    <col min="4609" max="4609" width="4.140625" style="456" customWidth="1"/>
    <col min="4610" max="4610" width="17.140625" style="456" customWidth="1"/>
    <col min="4611" max="4611" width="52.28515625" style="456" customWidth="1"/>
    <col min="4612" max="4612" width="5.85546875" style="456" customWidth="1"/>
    <col min="4613" max="4613" width="6.85546875" style="456" customWidth="1"/>
    <col min="4614" max="4614" width="6.5703125" style="456" customWidth="1"/>
    <col min="4615" max="4615" width="12" style="456" customWidth="1"/>
    <col min="4616" max="4616" width="5.7109375" style="456" customWidth="1"/>
    <col min="4617" max="4617" width="5.28515625" style="456" customWidth="1"/>
    <col min="4618" max="4618" width="7" style="456" customWidth="1"/>
    <col min="4619" max="4619" width="6.85546875" style="456" customWidth="1"/>
    <col min="4620" max="4620" width="7.5703125" style="456" customWidth="1"/>
    <col min="4621" max="4621" width="7.140625" style="456" customWidth="1"/>
    <col min="4622" max="4622" width="7.7109375" style="456" customWidth="1"/>
    <col min="4623" max="4623" width="8.28515625" style="456" customWidth="1"/>
    <col min="4624" max="4624" width="7.5703125" style="456" customWidth="1"/>
    <col min="4625" max="4625" width="7.140625" style="456" customWidth="1"/>
    <col min="4626" max="4626" width="9.140625" style="456" customWidth="1"/>
    <col min="4627" max="4627" width="8.7109375" style="456" customWidth="1"/>
    <col min="4628" max="4628" width="9.7109375" style="456" customWidth="1"/>
    <col min="4629" max="4629" width="10.5703125" style="456" customWidth="1"/>
    <col min="4630" max="4630" width="4.5703125" style="456" customWidth="1"/>
    <col min="4631" max="4631" width="3.85546875" style="456" customWidth="1"/>
    <col min="4632" max="4632" width="5.28515625" style="456" customWidth="1"/>
    <col min="4633" max="4633" width="6.28515625" style="456" customWidth="1"/>
    <col min="4634" max="4634" width="6.5703125" style="456" customWidth="1"/>
    <col min="4635" max="4635" width="7.140625" style="456" customWidth="1"/>
    <col min="4636" max="4636" width="8" style="456" customWidth="1"/>
    <col min="4637" max="4637" width="3.7109375" style="456" customWidth="1"/>
    <col min="4638" max="4864" width="8.85546875" style="456"/>
    <col min="4865" max="4865" width="4.140625" style="456" customWidth="1"/>
    <col min="4866" max="4866" width="17.140625" style="456" customWidth="1"/>
    <col min="4867" max="4867" width="52.28515625" style="456" customWidth="1"/>
    <col min="4868" max="4868" width="5.85546875" style="456" customWidth="1"/>
    <col min="4869" max="4869" width="6.85546875" style="456" customWidth="1"/>
    <col min="4870" max="4870" width="6.5703125" style="456" customWidth="1"/>
    <col min="4871" max="4871" width="12" style="456" customWidth="1"/>
    <col min="4872" max="4872" width="5.7109375" style="456" customWidth="1"/>
    <col min="4873" max="4873" width="5.28515625" style="456" customWidth="1"/>
    <col min="4874" max="4874" width="7" style="456" customWidth="1"/>
    <col min="4875" max="4875" width="6.85546875" style="456" customWidth="1"/>
    <col min="4876" max="4876" width="7.5703125" style="456" customWidth="1"/>
    <col min="4877" max="4877" width="7.140625" style="456" customWidth="1"/>
    <col min="4878" max="4878" width="7.7109375" style="456" customWidth="1"/>
    <col min="4879" max="4879" width="8.28515625" style="456" customWidth="1"/>
    <col min="4880" max="4880" width="7.5703125" style="456" customWidth="1"/>
    <col min="4881" max="4881" width="7.140625" style="456" customWidth="1"/>
    <col min="4882" max="4882" width="9.140625" style="456" customWidth="1"/>
    <col min="4883" max="4883" width="8.7109375" style="456" customWidth="1"/>
    <col min="4884" max="4884" width="9.7109375" style="456" customWidth="1"/>
    <col min="4885" max="4885" width="10.5703125" style="456" customWidth="1"/>
    <col min="4886" max="4886" width="4.5703125" style="456" customWidth="1"/>
    <col min="4887" max="4887" width="3.85546875" style="456" customWidth="1"/>
    <col min="4888" max="4888" width="5.28515625" style="456" customWidth="1"/>
    <col min="4889" max="4889" width="6.28515625" style="456" customWidth="1"/>
    <col min="4890" max="4890" width="6.5703125" style="456" customWidth="1"/>
    <col min="4891" max="4891" width="7.140625" style="456" customWidth="1"/>
    <col min="4892" max="4892" width="8" style="456" customWidth="1"/>
    <col min="4893" max="4893" width="3.7109375" style="456" customWidth="1"/>
    <col min="4894" max="5120" width="8.85546875" style="456"/>
    <col min="5121" max="5121" width="4.140625" style="456" customWidth="1"/>
    <col min="5122" max="5122" width="17.140625" style="456" customWidth="1"/>
    <col min="5123" max="5123" width="52.28515625" style="456" customWidth="1"/>
    <col min="5124" max="5124" width="5.85546875" style="456" customWidth="1"/>
    <col min="5125" max="5125" width="6.85546875" style="456" customWidth="1"/>
    <col min="5126" max="5126" width="6.5703125" style="456" customWidth="1"/>
    <col min="5127" max="5127" width="12" style="456" customWidth="1"/>
    <col min="5128" max="5128" width="5.7109375" style="456" customWidth="1"/>
    <col min="5129" max="5129" width="5.28515625" style="456" customWidth="1"/>
    <col min="5130" max="5130" width="7" style="456" customWidth="1"/>
    <col min="5131" max="5131" width="6.85546875" style="456" customWidth="1"/>
    <col min="5132" max="5132" width="7.5703125" style="456" customWidth="1"/>
    <col min="5133" max="5133" width="7.140625" style="456" customWidth="1"/>
    <col min="5134" max="5134" width="7.7109375" style="456" customWidth="1"/>
    <col min="5135" max="5135" width="8.28515625" style="456" customWidth="1"/>
    <col min="5136" max="5136" width="7.5703125" style="456" customWidth="1"/>
    <col min="5137" max="5137" width="7.140625" style="456" customWidth="1"/>
    <col min="5138" max="5138" width="9.140625" style="456" customWidth="1"/>
    <col min="5139" max="5139" width="8.7109375" style="456" customWidth="1"/>
    <col min="5140" max="5140" width="9.7109375" style="456" customWidth="1"/>
    <col min="5141" max="5141" width="10.5703125" style="456" customWidth="1"/>
    <col min="5142" max="5142" width="4.5703125" style="456" customWidth="1"/>
    <col min="5143" max="5143" width="3.85546875" style="456" customWidth="1"/>
    <col min="5144" max="5144" width="5.28515625" style="456" customWidth="1"/>
    <col min="5145" max="5145" width="6.28515625" style="456" customWidth="1"/>
    <col min="5146" max="5146" width="6.5703125" style="456" customWidth="1"/>
    <col min="5147" max="5147" width="7.140625" style="456" customWidth="1"/>
    <col min="5148" max="5148" width="8" style="456" customWidth="1"/>
    <col min="5149" max="5149" width="3.7109375" style="456" customWidth="1"/>
    <col min="5150" max="5376" width="8.85546875" style="456"/>
    <col min="5377" max="5377" width="4.140625" style="456" customWidth="1"/>
    <col min="5378" max="5378" width="17.140625" style="456" customWidth="1"/>
    <col min="5379" max="5379" width="52.28515625" style="456" customWidth="1"/>
    <col min="5380" max="5380" width="5.85546875" style="456" customWidth="1"/>
    <col min="5381" max="5381" width="6.85546875" style="456" customWidth="1"/>
    <col min="5382" max="5382" width="6.5703125" style="456" customWidth="1"/>
    <col min="5383" max="5383" width="12" style="456" customWidth="1"/>
    <col min="5384" max="5384" width="5.7109375" style="456" customWidth="1"/>
    <col min="5385" max="5385" width="5.28515625" style="456" customWidth="1"/>
    <col min="5386" max="5386" width="7" style="456" customWidth="1"/>
    <col min="5387" max="5387" width="6.85546875" style="456" customWidth="1"/>
    <col min="5388" max="5388" width="7.5703125" style="456" customWidth="1"/>
    <col min="5389" max="5389" width="7.140625" style="456" customWidth="1"/>
    <col min="5390" max="5390" width="7.7109375" style="456" customWidth="1"/>
    <col min="5391" max="5391" width="8.28515625" style="456" customWidth="1"/>
    <col min="5392" max="5392" width="7.5703125" style="456" customWidth="1"/>
    <col min="5393" max="5393" width="7.140625" style="456" customWidth="1"/>
    <col min="5394" max="5394" width="9.140625" style="456" customWidth="1"/>
    <col min="5395" max="5395" width="8.7109375" style="456" customWidth="1"/>
    <col min="5396" max="5396" width="9.7109375" style="456" customWidth="1"/>
    <col min="5397" max="5397" width="10.5703125" style="456" customWidth="1"/>
    <col min="5398" max="5398" width="4.5703125" style="456" customWidth="1"/>
    <col min="5399" max="5399" width="3.85546875" style="456" customWidth="1"/>
    <col min="5400" max="5400" width="5.28515625" style="456" customWidth="1"/>
    <col min="5401" max="5401" width="6.28515625" style="456" customWidth="1"/>
    <col min="5402" max="5402" width="6.5703125" style="456" customWidth="1"/>
    <col min="5403" max="5403" width="7.140625" style="456" customWidth="1"/>
    <col min="5404" max="5404" width="8" style="456" customWidth="1"/>
    <col min="5405" max="5405" width="3.7109375" style="456" customWidth="1"/>
    <col min="5406" max="5632" width="8.85546875" style="456"/>
    <col min="5633" max="5633" width="4.140625" style="456" customWidth="1"/>
    <col min="5634" max="5634" width="17.140625" style="456" customWidth="1"/>
    <col min="5635" max="5635" width="52.28515625" style="456" customWidth="1"/>
    <col min="5636" max="5636" width="5.85546875" style="456" customWidth="1"/>
    <col min="5637" max="5637" width="6.85546875" style="456" customWidth="1"/>
    <col min="5638" max="5638" width="6.5703125" style="456" customWidth="1"/>
    <col min="5639" max="5639" width="12" style="456" customWidth="1"/>
    <col min="5640" max="5640" width="5.7109375" style="456" customWidth="1"/>
    <col min="5641" max="5641" width="5.28515625" style="456" customWidth="1"/>
    <col min="5642" max="5642" width="7" style="456" customWidth="1"/>
    <col min="5643" max="5643" width="6.85546875" style="456" customWidth="1"/>
    <col min="5644" max="5644" width="7.5703125" style="456" customWidth="1"/>
    <col min="5645" max="5645" width="7.140625" style="456" customWidth="1"/>
    <col min="5646" max="5646" width="7.7109375" style="456" customWidth="1"/>
    <col min="5647" max="5647" width="8.28515625" style="456" customWidth="1"/>
    <col min="5648" max="5648" width="7.5703125" style="456" customWidth="1"/>
    <col min="5649" max="5649" width="7.140625" style="456" customWidth="1"/>
    <col min="5650" max="5650" width="9.140625" style="456" customWidth="1"/>
    <col min="5651" max="5651" width="8.7109375" style="456" customWidth="1"/>
    <col min="5652" max="5652" width="9.7109375" style="456" customWidth="1"/>
    <col min="5653" max="5653" width="10.5703125" style="456" customWidth="1"/>
    <col min="5654" max="5654" width="4.5703125" style="456" customWidth="1"/>
    <col min="5655" max="5655" width="3.85546875" style="456" customWidth="1"/>
    <col min="5656" max="5656" width="5.28515625" style="456" customWidth="1"/>
    <col min="5657" max="5657" width="6.28515625" style="456" customWidth="1"/>
    <col min="5658" max="5658" width="6.5703125" style="456" customWidth="1"/>
    <col min="5659" max="5659" width="7.140625" style="456" customWidth="1"/>
    <col min="5660" max="5660" width="8" style="456" customWidth="1"/>
    <col min="5661" max="5661" width="3.7109375" style="456" customWidth="1"/>
    <col min="5662" max="5888" width="8.85546875" style="456"/>
    <col min="5889" max="5889" width="4.140625" style="456" customWidth="1"/>
    <col min="5890" max="5890" width="17.140625" style="456" customWidth="1"/>
    <col min="5891" max="5891" width="52.28515625" style="456" customWidth="1"/>
    <col min="5892" max="5892" width="5.85546875" style="456" customWidth="1"/>
    <col min="5893" max="5893" width="6.85546875" style="456" customWidth="1"/>
    <col min="5894" max="5894" width="6.5703125" style="456" customWidth="1"/>
    <col min="5895" max="5895" width="12" style="456" customWidth="1"/>
    <col min="5896" max="5896" width="5.7109375" style="456" customWidth="1"/>
    <col min="5897" max="5897" width="5.28515625" style="456" customWidth="1"/>
    <col min="5898" max="5898" width="7" style="456" customWidth="1"/>
    <col min="5899" max="5899" width="6.85546875" style="456" customWidth="1"/>
    <col min="5900" max="5900" width="7.5703125" style="456" customWidth="1"/>
    <col min="5901" max="5901" width="7.140625" style="456" customWidth="1"/>
    <col min="5902" max="5902" width="7.7109375" style="456" customWidth="1"/>
    <col min="5903" max="5903" width="8.28515625" style="456" customWidth="1"/>
    <col min="5904" max="5904" width="7.5703125" style="456" customWidth="1"/>
    <col min="5905" max="5905" width="7.140625" style="456" customWidth="1"/>
    <col min="5906" max="5906" width="9.140625" style="456" customWidth="1"/>
    <col min="5907" max="5907" width="8.7109375" style="456" customWidth="1"/>
    <col min="5908" max="5908" width="9.7109375" style="456" customWidth="1"/>
    <col min="5909" max="5909" width="10.5703125" style="456" customWidth="1"/>
    <col min="5910" max="5910" width="4.5703125" style="456" customWidth="1"/>
    <col min="5911" max="5911" width="3.85546875" style="456" customWidth="1"/>
    <col min="5912" max="5912" width="5.28515625" style="456" customWidth="1"/>
    <col min="5913" max="5913" width="6.28515625" style="456" customWidth="1"/>
    <col min="5914" max="5914" width="6.5703125" style="456" customWidth="1"/>
    <col min="5915" max="5915" width="7.140625" style="456" customWidth="1"/>
    <col min="5916" max="5916" width="8" style="456" customWidth="1"/>
    <col min="5917" max="5917" width="3.7109375" style="456" customWidth="1"/>
    <col min="5918" max="6144" width="8.85546875" style="456"/>
    <col min="6145" max="6145" width="4.140625" style="456" customWidth="1"/>
    <col min="6146" max="6146" width="17.140625" style="456" customWidth="1"/>
    <col min="6147" max="6147" width="52.28515625" style="456" customWidth="1"/>
    <col min="6148" max="6148" width="5.85546875" style="456" customWidth="1"/>
    <col min="6149" max="6149" width="6.85546875" style="456" customWidth="1"/>
    <col min="6150" max="6150" width="6.5703125" style="456" customWidth="1"/>
    <col min="6151" max="6151" width="12" style="456" customWidth="1"/>
    <col min="6152" max="6152" width="5.7109375" style="456" customWidth="1"/>
    <col min="6153" max="6153" width="5.28515625" style="456" customWidth="1"/>
    <col min="6154" max="6154" width="7" style="456" customWidth="1"/>
    <col min="6155" max="6155" width="6.85546875" style="456" customWidth="1"/>
    <col min="6156" max="6156" width="7.5703125" style="456" customWidth="1"/>
    <col min="6157" max="6157" width="7.140625" style="456" customWidth="1"/>
    <col min="6158" max="6158" width="7.7109375" style="456" customWidth="1"/>
    <col min="6159" max="6159" width="8.28515625" style="456" customWidth="1"/>
    <col min="6160" max="6160" width="7.5703125" style="456" customWidth="1"/>
    <col min="6161" max="6161" width="7.140625" style="456" customWidth="1"/>
    <col min="6162" max="6162" width="9.140625" style="456" customWidth="1"/>
    <col min="6163" max="6163" width="8.7109375" style="456" customWidth="1"/>
    <col min="6164" max="6164" width="9.7109375" style="456" customWidth="1"/>
    <col min="6165" max="6165" width="10.5703125" style="456" customWidth="1"/>
    <col min="6166" max="6166" width="4.5703125" style="456" customWidth="1"/>
    <col min="6167" max="6167" width="3.85546875" style="456" customWidth="1"/>
    <col min="6168" max="6168" width="5.28515625" style="456" customWidth="1"/>
    <col min="6169" max="6169" width="6.28515625" style="456" customWidth="1"/>
    <col min="6170" max="6170" width="6.5703125" style="456" customWidth="1"/>
    <col min="6171" max="6171" width="7.140625" style="456" customWidth="1"/>
    <col min="6172" max="6172" width="8" style="456" customWidth="1"/>
    <col min="6173" max="6173" width="3.7109375" style="456" customWidth="1"/>
    <col min="6174" max="6400" width="8.85546875" style="456"/>
    <col min="6401" max="6401" width="4.140625" style="456" customWidth="1"/>
    <col min="6402" max="6402" width="17.140625" style="456" customWidth="1"/>
    <col min="6403" max="6403" width="52.28515625" style="456" customWidth="1"/>
    <col min="6404" max="6404" width="5.85546875" style="456" customWidth="1"/>
    <col min="6405" max="6405" width="6.85546875" style="456" customWidth="1"/>
    <col min="6406" max="6406" width="6.5703125" style="456" customWidth="1"/>
    <col min="6407" max="6407" width="12" style="456" customWidth="1"/>
    <col min="6408" max="6408" width="5.7109375" style="456" customWidth="1"/>
    <col min="6409" max="6409" width="5.28515625" style="456" customWidth="1"/>
    <col min="6410" max="6410" width="7" style="456" customWidth="1"/>
    <col min="6411" max="6411" width="6.85546875" style="456" customWidth="1"/>
    <col min="6412" max="6412" width="7.5703125" style="456" customWidth="1"/>
    <col min="6413" max="6413" width="7.140625" style="456" customWidth="1"/>
    <col min="6414" max="6414" width="7.7109375" style="456" customWidth="1"/>
    <col min="6415" max="6415" width="8.28515625" style="456" customWidth="1"/>
    <col min="6416" max="6416" width="7.5703125" style="456" customWidth="1"/>
    <col min="6417" max="6417" width="7.140625" style="456" customWidth="1"/>
    <col min="6418" max="6418" width="9.140625" style="456" customWidth="1"/>
    <col min="6419" max="6419" width="8.7109375" style="456" customWidth="1"/>
    <col min="6420" max="6420" width="9.7109375" style="456" customWidth="1"/>
    <col min="6421" max="6421" width="10.5703125" style="456" customWidth="1"/>
    <col min="6422" max="6422" width="4.5703125" style="456" customWidth="1"/>
    <col min="6423" max="6423" width="3.85546875" style="456" customWidth="1"/>
    <col min="6424" max="6424" width="5.28515625" style="456" customWidth="1"/>
    <col min="6425" max="6425" width="6.28515625" style="456" customWidth="1"/>
    <col min="6426" max="6426" width="6.5703125" style="456" customWidth="1"/>
    <col min="6427" max="6427" width="7.140625" style="456" customWidth="1"/>
    <col min="6428" max="6428" width="8" style="456" customWidth="1"/>
    <col min="6429" max="6429" width="3.7109375" style="456" customWidth="1"/>
    <col min="6430" max="6656" width="8.85546875" style="456"/>
    <col min="6657" max="6657" width="4.140625" style="456" customWidth="1"/>
    <col min="6658" max="6658" width="17.140625" style="456" customWidth="1"/>
    <col min="6659" max="6659" width="52.28515625" style="456" customWidth="1"/>
    <col min="6660" max="6660" width="5.85546875" style="456" customWidth="1"/>
    <col min="6661" max="6661" width="6.85546875" style="456" customWidth="1"/>
    <col min="6662" max="6662" width="6.5703125" style="456" customWidth="1"/>
    <col min="6663" max="6663" width="12" style="456" customWidth="1"/>
    <col min="6664" max="6664" width="5.7109375" style="456" customWidth="1"/>
    <col min="6665" max="6665" width="5.28515625" style="456" customWidth="1"/>
    <col min="6666" max="6666" width="7" style="456" customWidth="1"/>
    <col min="6667" max="6667" width="6.85546875" style="456" customWidth="1"/>
    <col min="6668" max="6668" width="7.5703125" style="456" customWidth="1"/>
    <col min="6669" max="6669" width="7.140625" style="456" customWidth="1"/>
    <col min="6670" max="6670" width="7.7109375" style="456" customWidth="1"/>
    <col min="6671" max="6671" width="8.28515625" style="456" customWidth="1"/>
    <col min="6672" max="6672" width="7.5703125" style="456" customWidth="1"/>
    <col min="6673" max="6673" width="7.140625" style="456" customWidth="1"/>
    <col min="6674" max="6674" width="9.140625" style="456" customWidth="1"/>
    <col min="6675" max="6675" width="8.7109375" style="456" customWidth="1"/>
    <col min="6676" max="6676" width="9.7109375" style="456" customWidth="1"/>
    <col min="6677" max="6677" width="10.5703125" style="456" customWidth="1"/>
    <col min="6678" max="6678" width="4.5703125" style="456" customWidth="1"/>
    <col min="6679" max="6679" width="3.85546875" style="456" customWidth="1"/>
    <col min="6680" max="6680" width="5.28515625" style="456" customWidth="1"/>
    <col min="6681" max="6681" width="6.28515625" style="456" customWidth="1"/>
    <col min="6682" max="6682" width="6.5703125" style="456" customWidth="1"/>
    <col min="6683" max="6683" width="7.140625" style="456" customWidth="1"/>
    <col min="6684" max="6684" width="8" style="456" customWidth="1"/>
    <col min="6685" max="6685" width="3.7109375" style="456" customWidth="1"/>
    <col min="6686" max="6912" width="8.85546875" style="456"/>
    <col min="6913" max="6913" width="4.140625" style="456" customWidth="1"/>
    <col min="6914" max="6914" width="17.140625" style="456" customWidth="1"/>
    <col min="6915" max="6915" width="52.28515625" style="456" customWidth="1"/>
    <col min="6916" max="6916" width="5.85546875" style="456" customWidth="1"/>
    <col min="6917" max="6917" width="6.85546875" style="456" customWidth="1"/>
    <col min="6918" max="6918" width="6.5703125" style="456" customWidth="1"/>
    <col min="6919" max="6919" width="12" style="456" customWidth="1"/>
    <col min="6920" max="6920" width="5.7109375" style="456" customWidth="1"/>
    <col min="6921" max="6921" width="5.28515625" style="456" customWidth="1"/>
    <col min="6922" max="6922" width="7" style="456" customWidth="1"/>
    <col min="6923" max="6923" width="6.85546875" style="456" customWidth="1"/>
    <col min="6924" max="6924" width="7.5703125" style="456" customWidth="1"/>
    <col min="6925" max="6925" width="7.140625" style="456" customWidth="1"/>
    <col min="6926" max="6926" width="7.7109375" style="456" customWidth="1"/>
    <col min="6927" max="6927" width="8.28515625" style="456" customWidth="1"/>
    <col min="6928" max="6928" width="7.5703125" style="456" customWidth="1"/>
    <col min="6929" max="6929" width="7.140625" style="456" customWidth="1"/>
    <col min="6930" max="6930" width="9.140625" style="456" customWidth="1"/>
    <col min="6931" max="6931" width="8.7109375" style="456" customWidth="1"/>
    <col min="6932" max="6932" width="9.7109375" style="456" customWidth="1"/>
    <col min="6933" max="6933" width="10.5703125" style="456" customWidth="1"/>
    <col min="6934" max="6934" width="4.5703125" style="456" customWidth="1"/>
    <col min="6935" max="6935" width="3.85546875" style="456" customWidth="1"/>
    <col min="6936" max="6936" width="5.28515625" style="456" customWidth="1"/>
    <col min="6937" max="6937" width="6.28515625" style="456" customWidth="1"/>
    <col min="6938" max="6938" width="6.5703125" style="456" customWidth="1"/>
    <col min="6939" max="6939" width="7.140625" style="456" customWidth="1"/>
    <col min="6940" max="6940" width="8" style="456" customWidth="1"/>
    <col min="6941" max="6941" width="3.7109375" style="456" customWidth="1"/>
    <col min="6942" max="7168" width="8.85546875" style="456"/>
    <col min="7169" max="7169" width="4.140625" style="456" customWidth="1"/>
    <col min="7170" max="7170" width="17.140625" style="456" customWidth="1"/>
    <col min="7171" max="7171" width="52.28515625" style="456" customWidth="1"/>
    <col min="7172" max="7172" width="5.85546875" style="456" customWidth="1"/>
    <col min="7173" max="7173" width="6.85546875" style="456" customWidth="1"/>
    <col min="7174" max="7174" width="6.5703125" style="456" customWidth="1"/>
    <col min="7175" max="7175" width="12" style="456" customWidth="1"/>
    <col min="7176" max="7176" width="5.7109375" style="456" customWidth="1"/>
    <col min="7177" max="7177" width="5.28515625" style="456" customWidth="1"/>
    <col min="7178" max="7178" width="7" style="456" customWidth="1"/>
    <col min="7179" max="7179" width="6.85546875" style="456" customWidth="1"/>
    <col min="7180" max="7180" width="7.5703125" style="456" customWidth="1"/>
    <col min="7181" max="7181" width="7.140625" style="456" customWidth="1"/>
    <col min="7182" max="7182" width="7.7109375" style="456" customWidth="1"/>
    <col min="7183" max="7183" width="8.28515625" style="456" customWidth="1"/>
    <col min="7184" max="7184" width="7.5703125" style="456" customWidth="1"/>
    <col min="7185" max="7185" width="7.140625" style="456" customWidth="1"/>
    <col min="7186" max="7186" width="9.140625" style="456" customWidth="1"/>
    <col min="7187" max="7187" width="8.7109375" style="456" customWidth="1"/>
    <col min="7188" max="7188" width="9.7109375" style="456" customWidth="1"/>
    <col min="7189" max="7189" width="10.5703125" style="456" customWidth="1"/>
    <col min="7190" max="7190" width="4.5703125" style="456" customWidth="1"/>
    <col min="7191" max="7191" width="3.85546875" style="456" customWidth="1"/>
    <col min="7192" max="7192" width="5.28515625" style="456" customWidth="1"/>
    <col min="7193" max="7193" width="6.28515625" style="456" customWidth="1"/>
    <col min="7194" max="7194" width="6.5703125" style="456" customWidth="1"/>
    <col min="7195" max="7195" width="7.140625" style="456" customWidth="1"/>
    <col min="7196" max="7196" width="8" style="456" customWidth="1"/>
    <col min="7197" max="7197" width="3.7109375" style="456" customWidth="1"/>
    <col min="7198" max="7424" width="8.85546875" style="456"/>
    <col min="7425" max="7425" width="4.140625" style="456" customWidth="1"/>
    <col min="7426" max="7426" width="17.140625" style="456" customWidth="1"/>
    <col min="7427" max="7427" width="52.28515625" style="456" customWidth="1"/>
    <col min="7428" max="7428" width="5.85546875" style="456" customWidth="1"/>
    <col min="7429" max="7429" width="6.85546875" style="456" customWidth="1"/>
    <col min="7430" max="7430" width="6.5703125" style="456" customWidth="1"/>
    <col min="7431" max="7431" width="12" style="456" customWidth="1"/>
    <col min="7432" max="7432" width="5.7109375" style="456" customWidth="1"/>
    <col min="7433" max="7433" width="5.28515625" style="456" customWidth="1"/>
    <col min="7434" max="7434" width="7" style="456" customWidth="1"/>
    <col min="7435" max="7435" width="6.85546875" style="456" customWidth="1"/>
    <col min="7436" max="7436" width="7.5703125" style="456" customWidth="1"/>
    <col min="7437" max="7437" width="7.140625" style="456" customWidth="1"/>
    <col min="7438" max="7438" width="7.7109375" style="456" customWidth="1"/>
    <col min="7439" max="7439" width="8.28515625" style="456" customWidth="1"/>
    <col min="7440" max="7440" width="7.5703125" style="456" customWidth="1"/>
    <col min="7441" max="7441" width="7.140625" style="456" customWidth="1"/>
    <col min="7442" max="7442" width="9.140625" style="456" customWidth="1"/>
    <col min="7443" max="7443" width="8.7109375" style="456" customWidth="1"/>
    <col min="7444" max="7444" width="9.7109375" style="456" customWidth="1"/>
    <col min="7445" max="7445" width="10.5703125" style="456" customWidth="1"/>
    <col min="7446" max="7446" width="4.5703125" style="456" customWidth="1"/>
    <col min="7447" max="7447" width="3.85546875" style="456" customWidth="1"/>
    <col min="7448" max="7448" width="5.28515625" style="456" customWidth="1"/>
    <col min="7449" max="7449" width="6.28515625" style="456" customWidth="1"/>
    <col min="7450" max="7450" width="6.5703125" style="456" customWidth="1"/>
    <col min="7451" max="7451" width="7.140625" style="456" customWidth="1"/>
    <col min="7452" max="7452" width="8" style="456" customWidth="1"/>
    <col min="7453" max="7453" width="3.7109375" style="456" customWidth="1"/>
    <col min="7454" max="7680" width="8.85546875" style="456"/>
    <col min="7681" max="7681" width="4.140625" style="456" customWidth="1"/>
    <col min="7682" max="7682" width="17.140625" style="456" customWidth="1"/>
    <col min="7683" max="7683" width="52.28515625" style="456" customWidth="1"/>
    <col min="7684" max="7684" width="5.85546875" style="456" customWidth="1"/>
    <col min="7685" max="7685" width="6.85546875" style="456" customWidth="1"/>
    <col min="7686" max="7686" width="6.5703125" style="456" customWidth="1"/>
    <col min="7687" max="7687" width="12" style="456" customWidth="1"/>
    <col min="7688" max="7688" width="5.7109375" style="456" customWidth="1"/>
    <col min="7689" max="7689" width="5.28515625" style="456" customWidth="1"/>
    <col min="7690" max="7690" width="7" style="456" customWidth="1"/>
    <col min="7691" max="7691" width="6.85546875" style="456" customWidth="1"/>
    <col min="7692" max="7692" width="7.5703125" style="456" customWidth="1"/>
    <col min="7693" max="7693" width="7.140625" style="456" customWidth="1"/>
    <col min="7694" max="7694" width="7.7109375" style="456" customWidth="1"/>
    <col min="7695" max="7695" width="8.28515625" style="456" customWidth="1"/>
    <col min="7696" max="7696" width="7.5703125" style="456" customWidth="1"/>
    <col min="7697" max="7697" width="7.140625" style="456" customWidth="1"/>
    <col min="7698" max="7698" width="9.140625" style="456" customWidth="1"/>
    <col min="7699" max="7699" width="8.7109375" style="456" customWidth="1"/>
    <col min="7700" max="7700" width="9.7109375" style="456" customWidth="1"/>
    <col min="7701" max="7701" width="10.5703125" style="456" customWidth="1"/>
    <col min="7702" max="7702" width="4.5703125" style="456" customWidth="1"/>
    <col min="7703" max="7703" width="3.85546875" style="456" customWidth="1"/>
    <col min="7704" max="7704" width="5.28515625" style="456" customWidth="1"/>
    <col min="7705" max="7705" width="6.28515625" style="456" customWidth="1"/>
    <col min="7706" max="7706" width="6.5703125" style="456" customWidth="1"/>
    <col min="7707" max="7707" width="7.140625" style="456" customWidth="1"/>
    <col min="7708" max="7708" width="8" style="456" customWidth="1"/>
    <col min="7709" max="7709" width="3.7109375" style="456" customWidth="1"/>
    <col min="7710" max="7936" width="8.85546875" style="456"/>
    <col min="7937" max="7937" width="4.140625" style="456" customWidth="1"/>
    <col min="7938" max="7938" width="17.140625" style="456" customWidth="1"/>
    <col min="7939" max="7939" width="52.28515625" style="456" customWidth="1"/>
    <col min="7940" max="7940" width="5.85546875" style="456" customWidth="1"/>
    <col min="7941" max="7941" width="6.85546875" style="456" customWidth="1"/>
    <col min="7942" max="7942" width="6.5703125" style="456" customWidth="1"/>
    <col min="7943" max="7943" width="12" style="456" customWidth="1"/>
    <col min="7944" max="7944" width="5.7109375" style="456" customWidth="1"/>
    <col min="7945" max="7945" width="5.28515625" style="456" customWidth="1"/>
    <col min="7946" max="7946" width="7" style="456" customWidth="1"/>
    <col min="7947" max="7947" width="6.85546875" style="456" customWidth="1"/>
    <col min="7948" max="7948" width="7.5703125" style="456" customWidth="1"/>
    <col min="7949" max="7949" width="7.140625" style="456" customWidth="1"/>
    <col min="7950" max="7950" width="7.7109375" style="456" customWidth="1"/>
    <col min="7951" max="7951" width="8.28515625" style="456" customWidth="1"/>
    <col min="7952" max="7952" width="7.5703125" style="456" customWidth="1"/>
    <col min="7953" max="7953" width="7.140625" style="456" customWidth="1"/>
    <col min="7954" max="7954" width="9.140625" style="456" customWidth="1"/>
    <col min="7955" max="7955" width="8.7109375" style="456" customWidth="1"/>
    <col min="7956" max="7956" width="9.7109375" style="456" customWidth="1"/>
    <col min="7957" max="7957" width="10.5703125" style="456" customWidth="1"/>
    <col min="7958" max="7958" width="4.5703125" style="456" customWidth="1"/>
    <col min="7959" max="7959" width="3.85546875" style="456" customWidth="1"/>
    <col min="7960" max="7960" width="5.28515625" style="456" customWidth="1"/>
    <col min="7961" max="7961" width="6.28515625" style="456" customWidth="1"/>
    <col min="7962" max="7962" width="6.5703125" style="456" customWidth="1"/>
    <col min="7963" max="7963" width="7.140625" style="456" customWidth="1"/>
    <col min="7964" max="7964" width="8" style="456" customWidth="1"/>
    <col min="7965" max="7965" width="3.7109375" style="456" customWidth="1"/>
    <col min="7966" max="8192" width="8.85546875" style="456"/>
    <col min="8193" max="8193" width="4.140625" style="456" customWidth="1"/>
    <col min="8194" max="8194" width="17.140625" style="456" customWidth="1"/>
    <col min="8195" max="8195" width="52.28515625" style="456" customWidth="1"/>
    <col min="8196" max="8196" width="5.85546875" style="456" customWidth="1"/>
    <col min="8197" max="8197" width="6.85546875" style="456" customWidth="1"/>
    <col min="8198" max="8198" width="6.5703125" style="456" customWidth="1"/>
    <col min="8199" max="8199" width="12" style="456" customWidth="1"/>
    <col min="8200" max="8200" width="5.7109375" style="456" customWidth="1"/>
    <col min="8201" max="8201" width="5.28515625" style="456" customWidth="1"/>
    <col min="8202" max="8202" width="7" style="456" customWidth="1"/>
    <col min="8203" max="8203" width="6.85546875" style="456" customWidth="1"/>
    <col min="8204" max="8204" width="7.5703125" style="456" customWidth="1"/>
    <col min="8205" max="8205" width="7.140625" style="456" customWidth="1"/>
    <col min="8206" max="8206" width="7.7109375" style="456" customWidth="1"/>
    <col min="8207" max="8207" width="8.28515625" style="456" customWidth="1"/>
    <col min="8208" max="8208" width="7.5703125" style="456" customWidth="1"/>
    <col min="8209" max="8209" width="7.140625" style="456" customWidth="1"/>
    <col min="8210" max="8210" width="9.140625" style="456" customWidth="1"/>
    <col min="8211" max="8211" width="8.7109375" style="456" customWidth="1"/>
    <col min="8212" max="8212" width="9.7109375" style="456" customWidth="1"/>
    <col min="8213" max="8213" width="10.5703125" style="456" customWidth="1"/>
    <col min="8214" max="8214" width="4.5703125" style="456" customWidth="1"/>
    <col min="8215" max="8215" width="3.85546875" style="456" customWidth="1"/>
    <col min="8216" max="8216" width="5.28515625" style="456" customWidth="1"/>
    <col min="8217" max="8217" width="6.28515625" style="456" customWidth="1"/>
    <col min="8218" max="8218" width="6.5703125" style="456" customWidth="1"/>
    <col min="8219" max="8219" width="7.140625" style="456" customWidth="1"/>
    <col min="8220" max="8220" width="8" style="456" customWidth="1"/>
    <col min="8221" max="8221" width="3.7109375" style="456" customWidth="1"/>
    <col min="8222" max="8448" width="8.85546875" style="456"/>
    <col min="8449" max="8449" width="4.140625" style="456" customWidth="1"/>
    <col min="8450" max="8450" width="17.140625" style="456" customWidth="1"/>
    <col min="8451" max="8451" width="52.28515625" style="456" customWidth="1"/>
    <col min="8452" max="8452" width="5.85546875" style="456" customWidth="1"/>
    <col min="8453" max="8453" width="6.85546875" style="456" customWidth="1"/>
    <col min="8454" max="8454" width="6.5703125" style="456" customWidth="1"/>
    <col min="8455" max="8455" width="12" style="456" customWidth="1"/>
    <col min="8456" max="8456" width="5.7109375" style="456" customWidth="1"/>
    <col min="8457" max="8457" width="5.28515625" style="456" customWidth="1"/>
    <col min="8458" max="8458" width="7" style="456" customWidth="1"/>
    <col min="8459" max="8459" width="6.85546875" style="456" customWidth="1"/>
    <col min="8460" max="8460" width="7.5703125" style="456" customWidth="1"/>
    <col min="8461" max="8461" width="7.140625" style="456" customWidth="1"/>
    <col min="8462" max="8462" width="7.7109375" style="456" customWidth="1"/>
    <col min="8463" max="8463" width="8.28515625" style="456" customWidth="1"/>
    <col min="8464" max="8464" width="7.5703125" style="456" customWidth="1"/>
    <col min="8465" max="8465" width="7.140625" style="456" customWidth="1"/>
    <col min="8466" max="8466" width="9.140625" style="456" customWidth="1"/>
    <col min="8467" max="8467" width="8.7109375" style="456" customWidth="1"/>
    <col min="8468" max="8468" width="9.7109375" style="456" customWidth="1"/>
    <col min="8469" max="8469" width="10.5703125" style="456" customWidth="1"/>
    <col min="8470" max="8470" width="4.5703125" style="456" customWidth="1"/>
    <col min="8471" max="8471" width="3.85546875" style="456" customWidth="1"/>
    <col min="8472" max="8472" width="5.28515625" style="456" customWidth="1"/>
    <col min="8473" max="8473" width="6.28515625" style="456" customWidth="1"/>
    <col min="8474" max="8474" width="6.5703125" style="456" customWidth="1"/>
    <col min="8475" max="8475" width="7.140625" style="456" customWidth="1"/>
    <col min="8476" max="8476" width="8" style="456" customWidth="1"/>
    <col min="8477" max="8477" width="3.7109375" style="456" customWidth="1"/>
    <col min="8478" max="8704" width="8.85546875" style="456"/>
    <col min="8705" max="8705" width="4.140625" style="456" customWidth="1"/>
    <col min="8706" max="8706" width="17.140625" style="456" customWidth="1"/>
    <col min="8707" max="8707" width="52.28515625" style="456" customWidth="1"/>
    <col min="8708" max="8708" width="5.85546875" style="456" customWidth="1"/>
    <col min="8709" max="8709" width="6.85546875" style="456" customWidth="1"/>
    <col min="8710" max="8710" width="6.5703125" style="456" customWidth="1"/>
    <col min="8711" max="8711" width="12" style="456" customWidth="1"/>
    <col min="8712" max="8712" width="5.7109375" style="456" customWidth="1"/>
    <col min="8713" max="8713" width="5.28515625" style="456" customWidth="1"/>
    <col min="8714" max="8714" width="7" style="456" customWidth="1"/>
    <col min="8715" max="8715" width="6.85546875" style="456" customWidth="1"/>
    <col min="8716" max="8716" width="7.5703125" style="456" customWidth="1"/>
    <col min="8717" max="8717" width="7.140625" style="456" customWidth="1"/>
    <col min="8718" max="8718" width="7.7109375" style="456" customWidth="1"/>
    <col min="8719" max="8719" width="8.28515625" style="456" customWidth="1"/>
    <col min="8720" max="8720" width="7.5703125" style="456" customWidth="1"/>
    <col min="8721" max="8721" width="7.140625" style="456" customWidth="1"/>
    <col min="8722" max="8722" width="9.140625" style="456" customWidth="1"/>
    <col min="8723" max="8723" width="8.7109375" style="456" customWidth="1"/>
    <col min="8724" max="8724" width="9.7109375" style="456" customWidth="1"/>
    <col min="8725" max="8725" width="10.5703125" style="456" customWidth="1"/>
    <col min="8726" max="8726" width="4.5703125" style="456" customWidth="1"/>
    <col min="8727" max="8727" width="3.85546875" style="456" customWidth="1"/>
    <col min="8728" max="8728" width="5.28515625" style="456" customWidth="1"/>
    <col min="8729" max="8729" width="6.28515625" style="456" customWidth="1"/>
    <col min="8730" max="8730" width="6.5703125" style="456" customWidth="1"/>
    <col min="8731" max="8731" width="7.140625" style="456" customWidth="1"/>
    <col min="8732" max="8732" width="8" style="456" customWidth="1"/>
    <col min="8733" max="8733" width="3.7109375" style="456" customWidth="1"/>
    <col min="8734" max="8960" width="8.85546875" style="456"/>
    <col min="8961" max="8961" width="4.140625" style="456" customWidth="1"/>
    <col min="8962" max="8962" width="17.140625" style="456" customWidth="1"/>
    <col min="8963" max="8963" width="52.28515625" style="456" customWidth="1"/>
    <col min="8964" max="8964" width="5.85546875" style="456" customWidth="1"/>
    <col min="8965" max="8965" width="6.85546875" style="456" customWidth="1"/>
    <col min="8966" max="8966" width="6.5703125" style="456" customWidth="1"/>
    <col min="8967" max="8967" width="12" style="456" customWidth="1"/>
    <col min="8968" max="8968" width="5.7109375" style="456" customWidth="1"/>
    <col min="8969" max="8969" width="5.28515625" style="456" customWidth="1"/>
    <col min="8970" max="8970" width="7" style="456" customWidth="1"/>
    <col min="8971" max="8971" width="6.85546875" style="456" customWidth="1"/>
    <col min="8972" max="8972" width="7.5703125" style="456" customWidth="1"/>
    <col min="8973" max="8973" width="7.140625" style="456" customWidth="1"/>
    <col min="8974" max="8974" width="7.7109375" style="456" customWidth="1"/>
    <col min="8975" max="8975" width="8.28515625" style="456" customWidth="1"/>
    <col min="8976" max="8976" width="7.5703125" style="456" customWidth="1"/>
    <col min="8977" max="8977" width="7.140625" style="456" customWidth="1"/>
    <col min="8978" max="8978" width="9.140625" style="456" customWidth="1"/>
    <col min="8979" max="8979" width="8.7109375" style="456" customWidth="1"/>
    <col min="8980" max="8980" width="9.7109375" style="456" customWidth="1"/>
    <col min="8981" max="8981" width="10.5703125" style="456" customWidth="1"/>
    <col min="8982" max="8982" width="4.5703125" style="456" customWidth="1"/>
    <col min="8983" max="8983" width="3.85546875" style="456" customWidth="1"/>
    <col min="8984" max="8984" width="5.28515625" style="456" customWidth="1"/>
    <col min="8985" max="8985" width="6.28515625" style="456" customWidth="1"/>
    <col min="8986" max="8986" width="6.5703125" style="456" customWidth="1"/>
    <col min="8987" max="8987" width="7.140625" style="456" customWidth="1"/>
    <col min="8988" max="8988" width="8" style="456" customWidth="1"/>
    <col min="8989" max="8989" width="3.7109375" style="456" customWidth="1"/>
    <col min="8990" max="9216" width="8.85546875" style="456"/>
    <col min="9217" max="9217" width="4.140625" style="456" customWidth="1"/>
    <col min="9218" max="9218" width="17.140625" style="456" customWidth="1"/>
    <col min="9219" max="9219" width="52.28515625" style="456" customWidth="1"/>
    <col min="9220" max="9220" width="5.85546875" style="456" customWidth="1"/>
    <col min="9221" max="9221" width="6.85546875" style="456" customWidth="1"/>
    <col min="9222" max="9222" width="6.5703125" style="456" customWidth="1"/>
    <col min="9223" max="9223" width="12" style="456" customWidth="1"/>
    <col min="9224" max="9224" width="5.7109375" style="456" customWidth="1"/>
    <col min="9225" max="9225" width="5.28515625" style="456" customWidth="1"/>
    <col min="9226" max="9226" width="7" style="456" customWidth="1"/>
    <col min="9227" max="9227" width="6.85546875" style="456" customWidth="1"/>
    <col min="9228" max="9228" width="7.5703125" style="456" customWidth="1"/>
    <col min="9229" max="9229" width="7.140625" style="456" customWidth="1"/>
    <col min="9230" max="9230" width="7.7109375" style="456" customWidth="1"/>
    <col min="9231" max="9231" width="8.28515625" style="456" customWidth="1"/>
    <col min="9232" max="9232" width="7.5703125" style="456" customWidth="1"/>
    <col min="9233" max="9233" width="7.140625" style="456" customWidth="1"/>
    <col min="9234" max="9234" width="9.140625" style="456" customWidth="1"/>
    <col min="9235" max="9235" width="8.7109375" style="456" customWidth="1"/>
    <col min="9236" max="9236" width="9.7109375" style="456" customWidth="1"/>
    <col min="9237" max="9237" width="10.5703125" style="456" customWidth="1"/>
    <col min="9238" max="9238" width="4.5703125" style="456" customWidth="1"/>
    <col min="9239" max="9239" width="3.85546875" style="456" customWidth="1"/>
    <col min="9240" max="9240" width="5.28515625" style="456" customWidth="1"/>
    <col min="9241" max="9241" width="6.28515625" style="456" customWidth="1"/>
    <col min="9242" max="9242" width="6.5703125" style="456" customWidth="1"/>
    <col min="9243" max="9243" width="7.140625" style="456" customWidth="1"/>
    <col min="9244" max="9244" width="8" style="456" customWidth="1"/>
    <col min="9245" max="9245" width="3.7109375" style="456" customWidth="1"/>
    <col min="9246" max="9472" width="8.85546875" style="456"/>
    <col min="9473" max="9473" width="4.140625" style="456" customWidth="1"/>
    <col min="9474" max="9474" width="17.140625" style="456" customWidth="1"/>
    <col min="9475" max="9475" width="52.28515625" style="456" customWidth="1"/>
    <col min="9476" max="9476" width="5.85546875" style="456" customWidth="1"/>
    <col min="9477" max="9477" width="6.85546875" style="456" customWidth="1"/>
    <col min="9478" max="9478" width="6.5703125" style="456" customWidth="1"/>
    <col min="9479" max="9479" width="12" style="456" customWidth="1"/>
    <col min="9480" max="9480" width="5.7109375" style="456" customWidth="1"/>
    <col min="9481" max="9481" width="5.28515625" style="456" customWidth="1"/>
    <col min="9482" max="9482" width="7" style="456" customWidth="1"/>
    <col min="9483" max="9483" width="6.85546875" style="456" customWidth="1"/>
    <col min="9484" max="9484" width="7.5703125" style="456" customWidth="1"/>
    <col min="9485" max="9485" width="7.140625" style="456" customWidth="1"/>
    <col min="9486" max="9486" width="7.7109375" style="456" customWidth="1"/>
    <col min="9487" max="9487" width="8.28515625" style="456" customWidth="1"/>
    <col min="9488" max="9488" width="7.5703125" style="456" customWidth="1"/>
    <col min="9489" max="9489" width="7.140625" style="456" customWidth="1"/>
    <col min="9490" max="9490" width="9.140625" style="456" customWidth="1"/>
    <col min="9491" max="9491" width="8.7109375" style="456" customWidth="1"/>
    <col min="9492" max="9492" width="9.7109375" style="456" customWidth="1"/>
    <col min="9493" max="9493" width="10.5703125" style="456" customWidth="1"/>
    <col min="9494" max="9494" width="4.5703125" style="456" customWidth="1"/>
    <col min="9495" max="9495" width="3.85546875" style="456" customWidth="1"/>
    <col min="9496" max="9496" width="5.28515625" style="456" customWidth="1"/>
    <col min="9497" max="9497" width="6.28515625" style="456" customWidth="1"/>
    <col min="9498" max="9498" width="6.5703125" style="456" customWidth="1"/>
    <col min="9499" max="9499" width="7.140625" style="456" customWidth="1"/>
    <col min="9500" max="9500" width="8" style="456" customWidth="1"/>
    <col min="9501" max="9501" width="3.7109375" style="456" customWidth="1"/>
    <col min="9502" max="9728" width="8.85546875" style="456"/>
    <col min="9729" max="9729" width="4.140625" style="456" customWidth="1"/>
    <col min="9730" max="9730" width="17.140625" style="456" customWidth="1"/>
    <col min="9731" max="9731" width="52.28515625" style="456" customWidth="1"/>
    <col min="9732" max="9732" width="5.85546875" style="456" customWidth="1"/>
    <col min="9733" max="9733" width="6.85546875" style="456" customWidth="1"/>
    <col min="9734" max="9734" width="6.5703125" style="456" customWidth="1"/>
    <col min="9735" max="9735" width="12" style="456" customWidth="1"/>
    <col min="9736" max="9736" width="5.7109375" style="456" customWidth="1"/>
    <col min="9737" max="9737" width="5.28515625" style="456" customWidth="1"/>
    <col min="9738" max="9738" width="7" style="456" customWidth="1"/>
    <col min="9739" max="9739" width="6.85546875" style="456" customWidth="1"/>
    <col min="9740" max="9740" width="7.5703125" style="456" customWidth="1"/>
    <col min="9741" max="9741" width="7.140625" style="456" customWidth="1"/>
    <col min="9742" max="9742" width="7.7109375" style="456" customWidth="1"/>
    <col min="9743" max="9743" width="8.28515625" style="456" customWidth="1"/>
    <col min="9744" max="9744" width="7.5703125" style="456" customWidth="1"/>
    <col min="9745" max="9745" width="7.140625" style="456" customWidth="1"/>
    <col min="9746" max="9746" width="9.140625" style="456" customWidth="1"/>
    <col min="9747" max="9747" width="8.7109375" style="456" customWidth="1"/>
    <col min="9748" max="9748" width="9.7109375" style="456" customWidth="1"/>
    <col min="9749" max="9749" width="10.5703125" style="456" customWidth="1"/>
    <col min="9750" max="9750" width="4.5703125" style="456" customWidth="1"/>
    <col min="9751" max="9751" width="3.85546875" style="456" customWidth="1"/>
    <col min="9752" max="9752" width="5.28515625" style="456" customWidth="1"/>
    <col min="9753" max="9753" width="6.28515625" style="456" customWidth="1"/>
    <col min="9754" max="9754" width="6.5703125" style="456" customWidth="1"/>
    <col min="9755" max="9755" width="7.140625" style="456" customWidth="1"/>
    <col min="9756" max="9756" width="8" style="456" customWidth="1"/>
    <col min="9757" max="9757" width="3.7109375" style="456" customWidth="1"/>
    <col min="9758" max="9984" width="8.85546875" style="456"/>
    <col min="9985" max="9985" width="4.140625" style="456" customWidth="1"/>
    <col min="9986" max="9986" width="17.140625" style="456" customWidth="1"/>
    <col min="9987" max="9987" width="52.28515625" style="456" customWidth="1"/>
    <col min="9988" max="9988" width="5.85546875" style="456" customWidth="1"/>
    <col min="9989" max="9989" width="6.85546875" style="456" customWidth="1"/>
    <col min="9990" max="9990" width="6.5703125" style="456" customWidth="1"/>
    <col min="9991" max="9991" width="12" style="456" customWidth="1"/>
    <col min="9992" max="9992" width="5.7109375" style="456" customWidth="1"/>
    <col min="9993" max="9993" width="5.28515625" style="456" customWidth="1"/>
    <col min="9994" max="9994" width="7" style="456" customWidth="1"/>
    <col min="9995" max="9995" width="6.85546875" style="456" customWidth="1"/>
    <col min="9996" max="9996" width="7.5703125" style="456" customWidth="1"/>
    <col min="9997" max="9997" width="7.140625" style="456" customWidth="1"/>
    <col min="9998" max="9998" width="7.7109375" style="456" customWidth="1"/>
    <col min="9999" max="9999" width="8.28515625" style="456" customWidth="1"/>
    <col min="10000" max="10000" width="7.5703125" style="456" customWidth="1"/>
    <col min="10001" max="10001" width="7.140625" style="456" customWidth="1"/>
    <col min="10002" max="10002" width="9.140625" style="456" customWidth="1"/>
    <col min="10003" max="10003" width="8.7109375" style="456" customWidth="1"/>
    <col min="10004" max="10004" width="9.7109375" style="456" customWidth="1"/>
    <col min="10005" max="10005" width="10.5703125" style="456" customWidth="1"/>
    <col min="10006" max="10006" width="4.5703125" style="456" customWidth="1"/>
    <col min="10007" max="10007" width="3.85546875" style="456" customWidth="1"/>
    <col min="10008" max="10008" width="5.28515625" style="456" customWidth="1"/>
    <col min="10009" max="10009" width="6.28515625" style="456" customWidth="1"/>
    <col min="10010" max="10010" width="6.5703125" style="456" customWidth="1"/>
    <col min="10011" max="10011" width="7.140625" style="456" customWidth="1"/>
    <col min="10012" max="10012" width="8" style="456" customWidth="1"/>
    <col min="10013" max="10013" width="3.7109375" style="456" customWidth="1"/>
    <col min="10014" max="10240" width="8.85546875" style="456"/>
    <col min="10241" max="10241" width="4.140625" style="456" customWidth="1"/>
    <col min="10242" max="10242" width="17.140625" style="456" customWidth="1"/>
    <col min="10243" max="10243" width="52.28515625" style="456" customWidth="1"/>
    <col min="10244" max="10244" width="5.85546875" style="456" customWidth="1"/>
    <col min="10245" max="10245" width="6.85546875" style="456" customWidth="1"/>
    <col min="10246" max="10246" width="6.5703125" style="456" customWidth="1"/>
    <col min="10247" max="10247" width="12" style="456" customWidth="1"/>
    <col min="10248" max="10248" width="5.7109375" style="456" customWidth="1"/>
    <col min="10249" max="10249" width="5.28515625" style="456" customWidth="1"/>
    <col min="10250" max="10250" width="7" style="456" customWidth="1"/>
    <col min="10251" max="10251" width="6.85546875" style="456" customWidth="1"/>
    <col min="10252" max="10252" width="7.5703125" style="456" customWidth="1"/>
    <col min="10253" max="10253" width="7.140625" style="456" customWidth="1"/>
    <col min="10254" max="10254" width="7.7109375" style="456" customWidth="1"/>
    <col min="10255" max="10255" width="8.28515625" style="456" customWidth="1"/>
    <col min="10256" max="10256" width="7.5703125" style="456" customWidth="1"/>
    <col min="10257" max="10257" width="7.140625" style="456" customWidth="1"/>
    <col min="10258" max="10258" width="9.140625" style="456" customWidth="1"/>
    <col min="10259" max="10259" width="8.7109375" style="456" customWidth="1"/>
    <col min="10260" max="10260" width="9.7109375" style="456" customWidth="1"/>
    <col min="10261" max="10261" width="10.5703125" style="456" customWidth="1"/>
    <col min="10262" max="10262" width="4.5703125" style="456" customWidth="1"/>
    <col min="10263" max="10263" width="3.85546875" style="456" customWidth="1"/>
    <col min="10264" max="10264" width="5.28515625" style="456" customWidth="1"/>
    <col min="10265" max="10265" width="6.28515625" style="456" customWidth="1"/>
    <col min="10266" max="10266" width="6.5703125" style="456" customWidth="1"/>
    <col min="10267" max="10267" width="7.140625" style="456" customWidth="1"/>
    <col min="10268" max="10268" width="8" style="456" customWidth="1"/>
    <col min="10269" max="10269" width="3.7109375" style="456" customWidth="1"/>
    <col min="10270" max="10496" width="8.85546875" style="456"/>
    <col min="10497" max="10497" width="4.140625" style="456" customWidth="1"/>
    <col min="10498" max="10498" width="17.140625" style="456" customWidth="1"/>
    <col min="10499" max="10499" width="52.28515625" style="456" customWidth="1"/>
    <col min="10500" max="10500" width="5.85546875" style="456" customWidth="1"/>
    <col min="10501" max="10501" width="6.85546875" style="456" customWidth="1"/>
    <col min="10502" max="10502" width="6.5703125" style="456" customWidth="1"/>
    <col min="10503" max="10503" width="12" style="456" customWidth="1"/>
    <col min="10504" max="10504" width="5.7109375" style="456" customWidth="1"/>
    <col min="10505" max="10505" width="5.28515625" style="456" customWidth="1"/>
    <col min="10506" max="10506" width="7" style="456" customWidth="1"/>
    <col min="10507" max="10507" width="6.85546875" style="456" customWidth="1"/>
    <col min="10508" max="10508" width="7.5703125" style="456" customWidth="1"/>
    <col min="10509" max="10509" width="7.140625" style="456" customWidth="1"/>
    <col min="10510" max="10510" width="7.7109375" style="456" customWidth="1"/>
    <col min="10511" max="10511" width="8.28515625" style="456" customWidth="1"/>
    <col min="10512" max="10512" width="7.5703125" style="456" customWidth="1"/>
    <col min="10513" max="10513" width="7.140625" style="456" customWidth="1"/>
    <col min="10514" max="10514" width="9.140625" style="456" customWidth="1"/>
    <col min="10515" max="10515" width="8.7109375" style="456" customWidth="1"/>
    <col min="10516" max="10516" width="9.7109375" style="456" customWidth="1"/>
    <col min="10517" max="10517" width="10.5703125" style="456" customWidth="1"/>
    <col min="10518" max="10518" width="4.5703125" style="456" customWidth="1"/>
    <col min="10519" max="10519" width="3.85546875" style="456" customWidth="1"/>
    <col min="10520" max="10520" width="5.28515625" style="456" customWidth="1"/>
    <col min="10521" max="10521" width="6.28515625" style="456" customWidth="1"/>
    <col min="10522" max="10522" width="6.5703125" style="456" customWidth="1"/>
    <col min="10523" max="10523" width="7.140625" style="456" customWidth="1"/>
    <col min="10524" max="10524" width="8" style="456" customWidth="1"/>
    <col min="10525" max="10525" width="3.7109375" style="456" customWidth="1"/>
    <col min="10526" max="10752" width="8.85546875" style="456"/>
    <col min="10753" max="10753" width="4.140625" style="456" customWidth="1"/>
    <col min="10754" max="10754" width="17.140625" style="456" customWidth="1"/>
    <col min="10755" max="10755" width="52.28515625" style="456" customWidth="1"/>
    <col min="10756" max="10756" width="5.85546875" style="456" customWidth="1"/>
    <col min="10757" max="10757" width="6.85546875" style="456" customWidth="1"/>
    <col min="10758" max="10758" width="6.5703125" style="456" customWidth="1"/>
    <col min="10759" max="10759" width="12" style="456" customWidth="1"/>
    <col min="10760" max="10760" width="5.7109375" style="456" customWidth="1"/>
    <col min="10761" max="10761" width="5.28515625" style="456" customWidth="1"/>
    <col min="10762" max="10762" width="7" style="456" customWidth="1"/>
    <col min="10763" max="10763" width="6.85546875" style="456" customWidth="1"/>
    <col min="10764" max="10764" width="7.5703125" style="456" customWidth="1"/>
    <col min="10765" max="10765" width="7.140625" style="456" customWidth="1"/>
    <col min="10766" max="10766" width="7.7109375" style="456" customWidth="1"/>
    <col min="10767" max="10767" width="8.28515625" style="456" customWidth="1"/>
    <col min="10768" max="10768" width="7.5703125" style="456" customWidth="1"/>
    <col min="10769" max="10769" width="7.140625" style="456" customWidth="1"/>
    <col min="10770" max="10770" width="9.140625" style="456" customWidth="1"/>
    <col min="10771" max="10771" width="8.7109375" style="456" customWidth="1"/>
    <col min="10772" max="10772" width="9.7109375" style="456" customWidth="1"/>
    <col min="10773" max="10773" width="10.5703125" style="456" customWidth="1"/>
    <col min="10774" max="10774" width="4.5703125" style="456" customWidth="1"/>
    <col min="10775" max="10775" width="3.85546875" style="456" customWidth="1"/>
    <col min="10776" max="10776" width="5.28515625" style="456" customWidth="1"/>
    <col min="10777" max="10777" width="6.28515625" style="456" customWidth="1"/>
    <col min="10778" max="10778" width="6.5703125" style="456" customWidth="1"/>
    <col min="10779" max="10779" width="7.140625" style="456" customWidth="1"/>
    <col min="10780" max="10780" width="8" style="456" customWidth="1"/>
    <col min="10781" max="10781" width="3.7109375" style="456" customWidth="1"/>
    <col min="10782" max="11008" width="8.85546875" style="456"/>
    <col min="11009" max="11009" width="4.140625" style="456" customWidth="1"/>
    <col min="11010" max="11010" width="17.140625" style="456" customWidth="1"/>
    <col min="11011" max="11011" width="52.28515625" style="456" customWidth="1"/>
    <col min="11012" max="11012" width="5.85546875" style="456" customWidth="1"/>
    <col min="11013" max="11013" width="6.85546875" style="456" customWidth="1"/>
    <col min="11014" max="11014" width="6.5703125" style="456" customWidth="1"/>
    <col min="11015" max="11015" width="12" style="456" customWidth="1"/>
    <col min="11016" max="11016" width="5.7109375" style="456" customWidth="1"/>
    <col min="11017" max="11017" width="5.28515625" style="456" customWidth="1"/>
    <col min="11018" max="11018" width="7" style="456" customWidth="1"/>
    <col min="11019" max="11019" width="6.85546875" style="456" customWidth="1"/>
    <col min="11020" max="11020" width="7.5703125" style="456" customWidth="1"/>
    <col min="11021" max="11021" width="7.140625" style="456" customWidth="1"/>
    <col min="11022" max="11022" width="7.7109375" style="456" customWidth="1"/>
    <col min="11023" max="11023" width="8.28515625" style="456" customWidth="1"/>
    <col min="11024" max="11024" width="7.5703125" style="456" customWidth="1"/>
    <col min="11025" max="11025" width="7.140625" style="456" customWidth="1"/>
    <col min="11026" max="11026" width="9.140625" style="456" customWidth="1"/>
    <col min="11027" max="11027" width="8.7109375" style="456" customWidth="1"/>
    <col min="11028" max="11028" width="9.7109375" style="456" customWidth="1"/>
    <col min="11029" max="11029" width="10.5703125" style="456" customWidth="1"/>
    <col min="11030" max="11030" width="4.5703125" style="456" customWidth="1"/>
    <col min="11031" max="11031" width="3.85546875" style="456" customWidth="1"/>
    <col min="11032" max="11032" width="5.28515625" style="456" customWidth="1"/>
    <col min="11033" max="11033" width="6.28515625" style="456" customWidth="1"/>
    <col min="11034" max="11034" width="6.5703125" style="456" customWidth="1"/>
    <col min="11035" max="11035" width="7.140625" style="456" customWidth="1"/>
    <col min="11036" max="11036" width="8" style="456" customWidth="1"/>
    <col min="11037" max="11037" width="3.7109375" style="456" customWidth="1"/>
    <col min="11038" max="11264" width="8.85546875" style="456"/>
    <col min="11265" max="11265" width="4.140625" style="456" customWidth="1"/>
    <col min="11266" max="11266" width="17.140625" style="456" customWidth="1"/>
    <col min="11267" max="11267" width="52.28515625" style="456" customWidth="1"/>
    <col min="11268" max="11268" width="5.85546875" style="456" customWidth="1"/>
    <col min="11269" max="11269" width="6.85546875" style="456" customWidth="1"/>
    <col min="11270" max="11270" width="6.5703125" style="456" customWidth="1"/>
    <col min="11271" max="11271" width="12" style="456" customWidth="1"/>
    <col min="11272" max="11272" width="5.7109375" style="456" customWidth="1"/>
    <col min="11273" max="11273" width="5.28515625" style="456" customWidth="1"/>
    <col min="11274" max="11274" width="7" style="456" customWidth="1"/>
    <col min="11275" max="11275" width="6.85546875" style="456" customWidth="1"/>
    <col min="11276" max="11276" width="7.5703125" style="456" customWidth="1"/>
    <col min="11277" max="11277" width="7.140625" style="456" customWidth="1"/>
    <col min="11278" max="11278" width="7.7109375" style="456" customWidth="1"/>
    <col min="11279" max="11279" width="8.28515625" style="456" customWidth="1"/>
    <col min="11280" max="11280" width="7.5703125" style="456" customWidth="1"/>
    <col min="11281" max="11281" width="7.140625" style="456" customWidth="1"/>
    <col min="11282" max="11282" width="9.140625" style="456" customWidth="1"/>
    <col min="11283" max="11283" width="8.7109375" style="456" customWidth="1"/>
    <col min="11284" max="11284" width="9.7109375" style="456" customWidth="1"/>
    <col min="11285" max="11285" width="10.5703125" style="456" customWidth="1"/>
    <col min="11286" max="11286" width="4.5703125" style="456" customWidth="1"/>
    <col min="11287" max="11287" width="3.85546875" style="456" customWidth="1"/>
    <col min="11288" max="11288" width="5.28515625" style="456" customWidth="1"/>
    <col min="11289" max="11289" width="6.28515625" style="456" customWidth="1"/>
    <col min="11290" max="11290" width="6.5703125" style="456" customWidth="1"/>
    <col min="11291" max="11291" width="7.140625" style="456" customWidth="1"/>
    <col min="11292" max="11292" width="8" style="456" customWidth="1"/>
    <col min="11293" max="11293" width="3.7109375" style="456" customWidth="1"/>
    <col min="11294" max="11520" width="8.85546875" style="456"/>
    <col min="11521" max="11521" width="4.140625" style="456" customWidth="1"/>
    <col min="11522" max="11522" width="17.140625" style="456" customWidth="1"/>
    <col min="11523" max="11523" width="52.28515625" style="456" customWidth="1"/>
    <col min="11524" max="11524" width="5.85546875" style="456" customWidth="1"/>
    <col min="11525" max="11525" width="6.85546875" style="456" customWidth="1"/>
    <col min="11526" max="11526" width="6.5703125" style="456" customWidth="1"/>
    <col min="11527" max="11527" width="12" style="456" customWidth="1"/>
    <col min="11528" max="11528" width="5.7109375" style="456" customWidth="1"/>
    <col min="11529" max="11529" width="5.28515625" style="456" customWidth="1"/>
    <col min="11530" max="11530" width="7" style="456" customWidth="1"/>
    <col min="11531" max="11531" width="6.85546875" style="456" customWidth="1"/>
    <col min="11532" max="11532" width="7.5703125" style="456" customWidth="1"/>
    <col min="11533" max="11533" width="7.140625" style="456" customWidth="1"/>
    <col min="11534" max="11534" width="7.7109375" style="456" customWidth="1"/>
    <col min="11535" max="11535" width="8.28515625" style="456" customWidth="1"/>
    <col min="11536" max="11536" width="7.5703125" style="456" customWidth="1"/>
    <col min="11537" max="11537" width="7.140625" style="456" customWidth="1"/>
    <col min="11538" max="11538" width="9.140625" style="456" customWidth="1"/>
    <col min="11539" max="11539" width="8.7109375" style="456" customWidth="1"/>
    <col min="11540" max="11540" width="9.7109375" style="456" customWidth="1"/>
    <col min="11541" max="11541" width="10.5703125" style="456" customWidth="1"/>
    <col min="11542" max="11542" width="4.5703125" style="456" customWidth="1"/>
    <col min="11543" max="11543" width="3.85546875" style="456" customWidth="1"/>
    <col min="11544" max="11544" width="5.28515625" style="456" customWidth="1"/>
    <col min="11545" max="11545" width="6.28515625" style="456" customWidth="1"/>
    <col min="11546" max="11546" width="6.5703125" style="456" customWidth="1"/>
    <col min="11547" max="11547" width="7.140625" style="456" customWidth="1"/>
    <col min="11548" max="11548" width="8" style="456" customWidth="1"/>
    <col min="11549" max="11549" width="3.7109375" style="456" customWidth="1"/>
    <col min="11550" max="11776" width="8.85546875" style="456"/>
    <col min="11777" max="11777" width="4.140625" style="456" customWidth="1"/>
    <col min="11778" max="11778" width="17.140625" style="456" customWidth="1"/>
    <col min="11779" max="11779" width="52.28515625" style="456" customWidth="1"/>
    <col min="11780" max="11780" width="5.85546875" style="456" customWidth="1"/>
    <col min="11781" max="11781" width="6.85546875" style="456" customWidth="1"/>
    <col min="11782" max="11782" width="6.5703125" style="456" customWidth="1"/>
    <col min="11783" max="11783" width="12" style="456" customWidth="1"/>
    <col min="11784" max="11784" width="5.7109375" style="456" customWidth="1"/>
    <col min="11785" max="11785" width="5.28515625" style="456" customWidth="1"/>
    <col min="11786" max="11786" width="7" style="456" customWidth="1"/>
    <col min="11787" max="11787" width="6.85546875" style="456" customWidth="1"/>
    <col min="11788" max="11788" width="7.5703125" style="456" customWidth="1"/>
    <col min="11789" max="11789" width="7.140625" style="456" customWidth="1"/>
    <col min="11790" max="11790" width="7.7109375" style="456" customWidth="1"/>
    <col min="11791" max="11791" width="8.28515625" style="456" customWidth="1"/>
    <col min="11792" max="11792" width="7.5703125" style="456" customWidth="1"/>
    <col min="11793" max="11793" width="7.140625" style="456" customWidth="1"/>
    <col min="11794" max="11794" width="9.140625" style="456" customWidth="1"/>
    <col min="11795" max="11795" width="8.7109375" style="456" customWidth="1"/>
    <col min="11796" max="11796" width="9.7109375" style="456" customWidth="1"/>
    <col min="11797" max="11797" width="10.5703125" style="456" customWidth="1"/>
    <col min="11798" max="11798" width="4.5703125" style="456" customWidth="1"/>
    <col min="11799" max="11799" width="3.85546875" style="456" customWidth="1"/>
    <col min="11800" max="11800" width="5.28515625" style="456" customWidth="1"/>
    <col min="11801" max="11801" width="6.28515625" style="456" customWidth="1"/>
    <col min="11802" max="11802" width="6.5703125" style="456" customWidth="1"/>
    <col min="11803" max="11803" width="7.140625" style="456" customWidth="1"/>
    <col min="11804" max="11804" width="8" style="456" customWidth="1"/>
    <col min="11805" max="11805" width="3.7109375" style="456" customWidth="1"/>
    <col min="11806" max="12032" width="8.85546875" style="456"/>
    <col min="12033" max="12033" width="4.140625" style="456" customWidth="1"/>
    <col min="12034" max="12034" width="17.140625" style="456" customWidth="1"/>
    <col min="12035" max="12035" width="52.28515625" style="456" customWidth="1"/>
    <col min="12036" max="12036" width="5.85546875" style="456" customWidth="1"/>
    <col min="12037" max="12037" width="6.85546875" style="456" customWidth="1"/>
    <col min="12038" max="12038" width="6.5703125" style="456" customWidth="1"/>
    <col min="12039" max="12039" width="12" style="456" customWidth="1"/>
    <col min="12040" max="12040" width="5.7109375" style="456" customWidth="1"/>
    <col min="12041" max="12041" width="5.28515625" style="456" customWidth="1"/>
    <col min="12042" max="12042" width="7" style="456" customWidth="1"/>
    <col min="12043" max="12043" width="6.85546875" style="456" customWidth="1"/>
    <col min="12044" max="12044" width="7.5703125" style="456" customWidth="1"/>
    <col min="12045" max="12045" width="7.140625" style="456" customWidth="1"/>
    <col min="12046" max="12046" width="7.7109375" style="456" customWidth="1"/>
    <col min="12047" max="12047" width="8.28515625" style="456" customWidth="1"/>
    <col min="12048" max="12048" width="7.5703125" style="456" customWidth="1"/>
    <col min="12049" max="12049" width="7.140625" style="456" customWidth="1"/>
    <col min="12050" max="12050" width="9.140625" style="456" customWidth="1"/>
    <col min="12051" max="12051" width="8.7109375" style="456" customWidth="1"/>
    <col min="12052" max="12052" width="9.7109375" style="456" customWidth="1"/>
    <col min="12053" max="12053" width="10.5703125" style="456" customWidth="1"/>
    <col min="12054" max="12054" width="4.5703125" style="456" customWidth="1"/>
    <col min="12055" max="12055" width="3.85546875" style="456" customWidth="1"/>
    <col min="12056" max="12056" width="5.28515625" style="456" customWidth="1"/>
    <col min="12057" max="12057" width="6.28515625" style="456" customWidth="1"/>
    <col min="12058" max="12058" width="6.5703125" style="456" customWidth="1"/>
    <col min="12059" max="12059" width="7.140625" style="456" customWidth="1"/>
    <col min="12060" max="12060" width="8" style="456" customWidth="1"/>
    <col min="12061" max="12061" width="3.7109375" style="456" customWidth="1"/>
    <col min="12062" max="12288" width="8.85546875" style="456"/>
    <col min="12289" max="12289" width="4.140625" style="456" customWidth="1"/>
    <col min="12290" max="12290" width="17.140625" style="456" customWidth="1"/>
    <col min="12291" max="12291" width="52.28515625" style="456" customWidth="1"/>
    <col min="12292" max="12292" width="5.85546875" style="456" customWidth="1"/>
    <col min="12293" max="12293" width="6.85546875" style="456" customWidth="1"/>
    <col min="12294" max="12294" width="6.5703125" style="456" customWidth="1"/>
    <col min="12295" max="12295" width="12" style="456" customWidth="1"/>
    <col min="12296" max="12296" width="5.7109375" style="456" customWidth="1"/>
    <col min="12297" max="12297" width="5.28515625" style="456" customWidth="1"/>
    <col min="12298" max="12298" width="7" style="456" customWidth="1"/>
    <col min="12299" max="12299" width="6.85546875" style="456" customWidth="1"/>
    <col min="12300" max="12300" width="7.5703125" style="456" customWidth="1"/>
    <col min="12301" max="12301" width="7.140625" style="456" customWidth="1"/>
    <col min="12302" max="12302" width="7.7109375" style="456" customWidth="1"/>
    <col min="12303" max="12303" width="8.28515625" style="456" customWidth="1"/>
    <col min="12304" max="12304" width="7.5703125" style="456" customWidth="1"/>
    <col min="12305" max="12305" width="7.140625" style="456" customWidth="1"/>
    <col min="12306" max="12306" width="9.140625" style="456" customWidth="1"/>
    <col min="12307" max="12307" width="8.7109375" style="456" customWidth="1"/>
    <col min="12308" max="12308" width="9.7109375" style="456" customWidth="1"/>
    <col min="12309" max="12309" width="10.5703125" style="456" customWidth="1"/>
    <col min="12310" max="12310" width="4.5703125" style="456" customWidth="1"/>
    <col min="12311" max="12311" width="3.85546875" style="456" customWidth="1"/>
    <col min="12312" max="12312" width="5.28515625" style="456" customWidth="1"/>
    <col min="12313" max="12313" width="6.28515625" style="456" customWidth="1"/>
    <col min="12314" max="12314" width="6.5703125" style="456" customWidth="1"/>
    <col min="12315" max="12315" width="7.140625" style="456" customWidth="1"/>
    <col min="12316" max="12316" width="8" style="456" customWidth="1"/>
    <col min="12317" max="12317" width="3.7109375" style="456" customWidth="1"/>
    <col min="12318" max="12544" width="8.85546875" style="456"/>
    <col min="12545" max="12545" width="4.140625" style="456" customWidth="1"/>
    <col min="12546" max="12546" width="17.140625" style="456" customWidth="1"/>
    <col min="12547" max="12547" width="52.28515625" style="456" customWidth="1"/>
    <col min="12548" max="12548" width="5.85546875" style="456" customWidth="1"/>
    <col min="12549" max="12549" width="6.85546875" style="456" customWidth="1"/>
    <col min="12550" max="12550" width="6.5703125" style="456" customWidth="1"/>
    <col min="12551" max="12551" width="12" style="456" customWidth="1"/>
    <col min="12552" max="12552" width="5.7109375" style="456" customWidth="1"/>
    <col min="12553" max="12553" width="5.28515625" style="456" customWidth="1"/>
    <col min="12554" max="12554" width="7" style="456" customWidth="1"/>
    <col min="12555" max="12555" width="6.85546875" style="456" customWidth="1"/>
    <col min="12556" max="12556" width="7.5703125" style="456" customWidth="1"/>
    <col min="12557" max="12557" width="7.140625" style="456" customWidth="1"/>
    <col min="12558" max="12558" width="7.7109375" style="456" customWidth="1"/>
    <col min="12559" max="12559" width="8.28515625" style="456" customWidth="1"/>
    <col min="12560" max="12560" width="7.5703125" style="456" customWidth="1"/>
    <col min="12561" max="12561" width="7.140625" style="456" customWidth="1"/>
    <col min="12562" max="12562" width="9.140625" style="456" customWidth="1"/>
    <col min="12563" max="12563" width="8.7109375" style="456" customWidth="1"/>
    <col min="12564" max="12564" width="9.7109375" style="456" customWidth="1"/>
    <col min="12565" max="12565" width="10.5703125" style="456" customWidth="1"/>
    <col min="12566" max="12566" width="4.5703125" style="456" customWidth="1"/>
    <col min="12567" max="12567" width="3.85546875" style="456" customWidth="1"/>
    <col min="12568" max="12568" width="5.28515625" style="456" customWidth="1"/>
    <col min="12569" max="12569" width="6.28515625" style="456" customWidth="1"/>
    <col min="12570" max="12570" width="6.5703125" style="456" customWidth="1"/>
    <col min="12571" max="12571" width="7.140625" style="456" customWidth="1"/>
    <col min="12572" max="12572" width="8" style="456" customWidth="1"/>
    <col min="12573" max="12573" width="3.7109375" style="456" customWidth="1"/>
    <col min="12574" max="12800" width="8.85546875" style="456"/>
    <col min="12801" max="12801" width="4.140625" style="456" customWidth="1"/>
    <col min="12802" max="12802" width="17.140625" style="456" customWidth="1"/>
    <col min="12803" max="12803" width="52.28515625" style="456" customWidth="1"/>
    <col min="12804" max="12804" width="5.85546875" style="456" customWidth="1"/>
    <col min="12805" max="12805" width="6.85546875" style="456" customWidth="1"/>
    <col min="12806" max="12806" width="6.5703125" style="456" customWidth="1"/>
    <col min="12807" max="12807" width="12" style="456" customWidth="1"/>
    <col min="12808" max="12808" width="5.7109375" style="456" customWidth="1"/>
    <col min="12809" max="12809" width="5.28515625" style="456" customWidth="1"/>
    <col min="12810" max="12810" width="7" style="456" customWidth="1"/>
    <col min="12811" max="12811" width="6.85546875" style="456" customWidth="1"/>
    <col min="12812" max="12812" width="7.5703125" style="456" customWidth="1"/>
    <col min="12813" max="12813" width="7.140625" style="456" customWidth="1"/>
    <col min="12814" max="12814" width="7.7109375" style="456" customWidth="1"/>
    <col min="12815" max="12815" width="8.28515625" style="456" customWidth="1"/>
    <col min="12816" max="12816" width="7.5703125" style="456" customWidth="1"/>
    <col min="12817" max="12817" width="7.140625" style="456" customWidth="1"/>
    <col min="12818" max="12818" width="9.140625" style="456" customWidth="1"/>
    <col min="12819" max="12819" width="8.7109375" style="456" customWidth="1"/>
    <col min="12820" max="12820" width="9.7109375" style="456" customWidth="1"/>
    <col min="12821" max="12821" width="10.5703125" style="456" customWidth="1"/>
    <col min="12822" max="12822" width="4.5703125" style="456" customWidth="1"/>
    <col min="12823" max="12823" width="3.85546875" style="456" customWidth="1"/>
    <col min="12824" max="12824" width="5.28515625" style="456" customWidth="1"/>
    <col min="12825" max="12825" width="6.28515625" style="456" customWidth="1"/>
    <col min="12826" max="12826" width="6.5703125" style="456" customWidth="1"/>
    <col min="12827" max="12827" width="7.140625" style="456" customWidth="1"/>
    <col min="12828" max="12828" width="8" style="456" customWidth="1"/>
    <col min="12829" max="12829" width="3.7109375" style="456" customWidth="1"/>
    <col min="12830" max="13056" width="8.85546875" style="456"/>
    <col min="13057" max="13057" width="4.140625" style="456" customWidth="1"/>
    <col min="13058" max="13058" width="17.140625" style="456" customWidth="1"/>
    <col min="13059" max="13059" width="52.28515625" style="456" customWidth="1"/>
    <col min="13060" max="13060" width="5.85546875" style="456" customWidth="1"/>
    <col min="13061" max="13061" width="6.85546875" style="456" customWidth="1"/>
    <col min="13062" max="13062" width="6.5703125" style="456" customWidth="1"/>
    <col min="13063" max="13063" width="12" style="456" customWidth="1"/>
    <col min="13064" max="13064" width="5.7109375" style="456" customWidth="1"/>
    <col min="13065" max="13065" width="5.28515625" style="456" customWidth="1"/>
    <col min="13066" max="13066" width="7" style="456" customWidth="1"/>
    <col min="13067" max="13067" width="6.85546875" style="456" customWidth="1"/>
    <col min="13068" max="13068" width="7.5703125" style="456" customWidth="1"/>
    <col min="13069" max="13069" width="7.140625" style="456" customWidth="1"/>
    <col min="13070" max="13070" width="7.7109375" style="456" customWidth="1"/>
    <col min="13071" max="13071" width="8.28515625" style="456" customWidth="1"/>
    <col min="13072" max="13072" width="7.5703125" style="456" customWidth="1"/>
    <col min="13073" max="13073" width="7.140625" style="456" customWidth="1"/>
    <col min="13074" max="13074" width="9.140625" style="456" customWidth="1"/>
    <col min="13075" max="13075" width="8.7109375" style="456" customWidth="1"/>
    <col min="13076" max="13076" width="9.7109375" style="456" customWidth="1"/>
    <col min="13077" max="13077" width="10.5703125" style="456" customWidth="1"/>
    <col min="13078" max="13078" width="4.5703125" style="456" customWidth="1"/>
    <col min="13079" max="13079" width="3.85546875" style="456" customWidth="1"/>
    <col min="13080" max="13080" width="5.28515625" style="456" customWidth="1"/>
    <col min="13081" max="13081" width="6.28515625" style="456" customWidth="1"/>
    <col min="13082" max="13082" width="6.5703125" style="456" customWidth="1"/>
    <col min="13083" max="13083" width="7.140625" style="456" customWidth="1"/>
    <col min="13084" max="13084" width="8" style="456" customWidth="1"/>
    <col min="13085" max="13085" width="3.7109375" style="456" customWidth="1"/>
    <col min="13086" max="13312" width="8.85546875" style="456"/>
    <col min="13313" max="13313" width="4.140625" style="456" customWidth="1"/>
    <col min="13314" max="13314" width="17.140625" style="456" customWidth="1"/>
    <col min="13315" max="13315" width="52.28515625" style="456" customWidth="1"/>
    <col min="13316" max="13316" width="5.85546875" style="456" customWidth="1"/>
    <col min="13317" max="13317" width="6.85546875" style="456" customWidth="1"/>
    <col min="13318" max="13318" width="6.5703125" style="456" customWidth="1"/>
    <col min="13319" max="13319" width="12" style="456" customWidth="1"/>
    <col min="13320" max="13320" width="5.7109375" style="456" customWidth="1"/>
    <col min="13321" max="13321" width="5.28515625" style="456" customWidth="1"/>
    <col min="13322" max="13322" width="7" style="456" customWidth="1"/>
    <col min="13323" max="13323" width="6.85546875" style="456" customWidth="1"/>
    <col min="13324" max="13324" width="7.5703125" style="456" customWidth="1"/>
    <col min="13325" max="13325" width="7.140625" style="456" customWidth="1"/>
    <col min="13326" max="13326" width="7.7109375" style="456" customWidth="1"/>
    <col min="13327" max="13327" width="8.28515625" style="456" customWidth="1"/>
    <col min="13328" max="13328" width="7.5703125" style="456" customWidth="1"/>
    <col min="13329" max="13329" width="7.140625" style="456" customWidth="1"/>
    <col min="13330" max="13330" width="9.140625" style="456" customWidth="1"/>
    <col min="13331" max="13331" width="8.7109375" style="456" customWidth="1"/>
    <col min="13332" max="13332" width="9.7109375" style="456" customWidth="1"/>
    <col min="13333" max="13333" width="10.5703125" style="456" customWidth="1"/>
    <col min="13334" max="13334" width="4.5703125" style="456" customWidth="1"/>
    <col min="13335" max="13335" width="3.85546875" style="456" customWidth="1"/>
    <col min="13336" max="13336" width="5.28515625" style="456" customWidth="1"/>
    <col min="13337" max="13337" width="6.28515625" style="456" customWidth="1"/>
    <col min="13338" max="13338" width="6.5703125" style="456" customWidth="1"/>
    <col min="13339" max="13339" width="7.140625" style="456" customWidth="1"/>
    <col min="13340" max="13340" width="8" style="456" customWidth="1"/>
    <col min="13341" max="13341" width="3.7109375" style="456" customWidth="1"/>
    <col min="13342" max="13568" width="8.85546875" style="456"/>
    <col min="13569" max="13569" width="4.140625" style="456" customWidth="1"/>
    <col min="13570" max="13570" width="17.140625" style="456" customWidth="1"/>
    <col min="13571" max="13571" width="52.28515625" style="456" customWidth="1"/>
    <col min="13572" max="13572" width="5.85546875" style="456" customWidth="1"/>
    <col min="13573" max="13573" width="6.85546875" style="456" customWidth="1"/>
    <col min="13574" max="13574" width="6.5703125" style="456" customWidth="1"/>
    <col min="13575" max="13575" width="12" style="456" customWidth="1"/>
    <col min="13576" max="13576" width="5.7109375" style="456" customWidth="1"/>
    <col min="13577" max="13577" width="5.28515625" style="456" customWidth="1"/>
    <col min="13578" max="13578" width="7" style="456" customWidth="1"/>
    <col min="13579" max="13579" width="6.85546875" style="456" customWidth="1"/>
    <col min="13580" max="13580" width="7.5703125" style="456" customWidth="1"/>
    <col min="13581" max="13581" width="7.140625" style="456" customWidth="1"/>
    <col min="13582" max="13582" width="7.7109375" style="456" customWidth="1"/>
    <col min="13583" max="13583" width="8.28515625" style="456" customWidth="1"/>
    <col min="13584" max="13584" width="7.5703125" style="456" customWidth="1"/>
    <col min="13585" max="13585" width="7.140625" style="456" customWidth="1"/>
    <col min="13586" max="13586" width="9.140625" style="456" customWidth="1"/>
    <col min="13587" max="13587" width="8.7109375" style="456" customWidth="1"/>
    <col min="13588" max="13588" width="9.7109375" style="456" customWidth="1"/>
    <col min="13589" max="13589" width="10.5703125" style="456" customWidth="1"/>
    <col min="13590" max="13590" width="4.5703125" style="456" customWidth="1"/>
    <col min="13591" max="13591" width="3.85546875" style="456" customWidth="1"/>
    <col min="13592" max="13592" width="5.28515625" style="456" customWidth="1"/>
    <col min="13593" max="13593" width="6.28515625" style="456" customWidth="1"/>
    <col min="13594" max="13594" width="6.5703125" style="456" customWidth="1"/>
    <col min="13595" max="13595" width="7.140625" style="456" customWidth="1"/>
    <col min="13596" max="13596" width="8" style="456" customWidth="1"/>
    <col min="13597" max="13597" width="3.7109375" style="456" customWidth="1"/>
    <col min="13598" max="13824" width="8.85546875" style="456"/>
    <col min="13825" max="13825" width="4.140625" style="456" customWidth="1"/>
    <col min="13826" max="13826" width="17.140625" style="456" customWidth="1"/>
    <col min="13827" max="13827" width="52.28515625" style="456" customWidth="1"/>
    <col min="13828" max="13828" width="5.85546875" style="456" customWidth="1"/>
    <col min="13829" max="13829" width="6.85546875" style="456" customWidth="1"/>
    <col min="13830" max="13830" width="6.5703125" style="456" customWidth="1"/>
    <col min="13831" max="13831" width="12" style="456" customWidth="1"/>
    <col min="13832" max="13832" width="5.7109375" style="456" customWidth="1"/>
    <col min="13833" max="13833" width="5.28515625" style="456" customWidth="1"/>
    <col min="13834" max="13834" width="7" style="456" customWidth="1"/>
    <col min="13835" max="13835" width="6.85546875" style="456" customWidth="1"/>
    <col min="13836" max="13836" width="7.5703125" style="456" customWidth="1"/>
    <col min="13837" max="13837" width="7.140625" style="456" customWidth="1"/>
    <col min="13838" max="13838" width="7.7109375" style="456" customWidth="1"/>
    <col min="13839" max="13839" width="8.28515625" style="456" customWidth="1"/>
    <col min="13840" max="13840" width="7.5703125" style="456" customWidth="1"/>
    <col min="13841" max="13841" width="7.140625" style="456" customWidth="1"/>
    <col min="13842" max="13842" width="9.140625" style="456" customWidth="1"/>
    <col min="13843" max="13843" width="8.7109375" style="456" customWidth="1"/>
    <col min="13844" max="13844" width="9.7109375" style="456" customWidth="1"/>
    <col min="13845" max="13845" width="10.5703125" style="456" customWidth="1"/>
    <col min="13846" max="13846" width="4.5703125" style="456" customWidth="1"/>
    <col min="13847" max="13847" width="3.85546875" style="456" customWidth="1"/>
    <col min="13848" max="13848" width="5.28515625" style="456" customWidth="1"/>
    <col min="13849" max="13849" width="6.28515625" style="456" customWidth="1"/>
    <col min="13850" max="13850" width="6.5703125" style="456" customWidth="1"/>
    <col min="13851" max="13851" width="7.140625" style="456" customWidth="1"/>
    <col min="13852" max="13852" width="8" style="456" customWidth="1"/>
    <col min="13853" max="13853" width="3.7109375" style="456" customWidth="1"/>
    <col min="13854" max="14080" width="8.85546875" style="456"/>
    <col min="14081" max="14081" width="4.140625" style="456" customWidth="1"/>
    <col min="14082" max="14082" width="17.140625" style="456" customWidth="1"/>
    <col min="14083" max="14083" width="52.28515625" style="456" customWidth="1"/>
    <col min="14084" max="14084" width="5.85546875" style="456" customWidth="1"/>
    <col min="14085" max="14085" width="6.85546875" style="456" customWidth="1"/>
    <col min="14086" max="14086" width="6.5703125" style="456" customWidth="1"/>
    <col min="14087" max="14087" width="12" style="456" customWidth="1"/>
    <col min="14088" max="14088" width="5.7109375" style="456" customWidth="1"/>
    <col min="14089" max="14089" width="5.28515625" style="456" customWidth="1"/>
    <col min="14090" max="14090" width="7" style="456" customWidth="1"/>
    <col min="14091" max="14091" width="6.85546875" style="456" customWidth="1"/>
    <col min="14092" max="14092" width="7.5703125" style="456" customWidth="1"/>
    <col min="14093" max="14093" width="7.140625" style="456" customWidth="1"/>
    <col min="14094" max="14094" width="7.7109375" style="456" customWidth="1"/>
    <col min="14095" max="14095" width="8.28515625" style="456" customWidth="1"/>
    <col min="14096" max="14096" width="7.5703125" style="456" customWidth="1"/>
    <col min="14097" max="14097" width="7.140625" style="456" customWidth="1"/>
    <col min="14098" max="14098" width="9.140625" style="456" customWidth="1"/>
    <col min="14099" max="14099" width="8.7109375" style="456" customWidth="1"/>
    <col min="14100" max="14100" width="9.7109375" style="456" customWidth="1"/>
    <col min="14101" max="14101" width="10.5703125" style="456" customWidth="1"/>
    <col min="14102" max="14102" width="4.5703125" style="456" customWidth="1"/>
    <col min="14103" max="14103" width="3.85546875" style="456" customWidth="1"/>
    <col min="14104" max="14104" width="5.28515625" style="456" customWidth="1"/>
    <col min="14105" max="14105" width="6.28515625" style="456" customWidth="1"/>
    <col min="14106" max="14106" width="6.5703125" style="456" customWidth="1"/>
    <col min="14107" max="14107" width="7.140625" style="456" customWidth="1"/>
    <col min="14108" max="14108" width="8" style="456" customWidth="1"/>
    <col min="14109" max="14109" width="3.7109375" style="456" customWidth="1"/>
    <col min="14110" max="14336" width="8.85546875" style="456"/>
    <col min="14337" max="14337" width="4.140625" style="456" customWidth="1"/>
    <col min="14338" max="14338" width="17.140625" style="456" customWidth="1"/>
    <col min="14339" max="14339" width="52.28515625" style="456" customWidth="1"/>
    <col min="14340" max="14340" width="5.85546875" style="456" customWidth="1"/>
    <col min="14341" max="14341" width="6.85546875" style="456" customWidth="1"/>
    <col min="14342" max="14342" width="6.5703125" style="456" customWidth="1"/>
    <col min="14343" max="14343" width="12" style="456" customWidth="1"/>
    <col min="14344" max="14344" width="5.7109375" style="456" customWidth="1"/>
    <col min="14345" max="14345" width="5.28515625" style="456" customWidth="1"/>
    <col min="14346" max="14346" width="7" style="456" customWidth="1"/>
    <col min="14347" max="14347" width="6.85546875" style="456" customWidth="1"/>
    <col min="14348" max="14348" width="7.5703125" style="456" customWidth="1"/>
    <col min="14349" max="14349" width="7.140625" style="456" customWidth="1"/>
    <col min="14350" max="14350" width="7.7109375" style="456" customWidth="1"/>
    <col min="14351" max="14351" width="8.28515625" style="456" customWidth="1"/>
    <col min="14352" max="14352" width="7.5703125" style="456" customWidth="1"/>
    <col min="14353" max="14353" width="7.140625" style="456" customWidth="1"/>
    <col min="14354" max="14354" width="9.140625" style="456" customWidth="1"/>
    <col min="14355" max="14355" width="8.7109375" style="456" customWidth="1"/>
    <col min="14356" max="14356" width="9.7109375" style="456" customWidth="1"/>
    <col min="14357" max="14357" width="10.5703125" style="456" customWidth="1"/>
    <col min="14358" max="14358" width="4.5703125" style="456" customWidth="1"/>
    <col min="14359" max="14359" width="3.85546875" style="456" customWidth="1"/>
    <col min="14360" max="14360" width="5.28515625" style="456" customWidth="1"/>
    <col min="14361" max="14361" width="6.28515625" style="456" customWidth="1"/>
    <col min="14362" max="14362" width="6.5703125" style="456" customWidth="1"/>
    <col min="14363" max="14363" width="7.140625" style="456" customWidth="1"/>
    <col min="14364" max="14364" width="8" style="456" customWidth="1"/>
    <col min="14365" max="14365" width="3.7109375" style="456" customWidth="1"/>
    <col min="14366" max="14592" width="8.85546875" style="456"/>
    <col min="14593" max="14593" width="4.140625" style="456" customWidth="1"/>
    <col min="14594" max="14594" width="17.140625" style="456" customWidth="1"/>
    <col min="14595" max="14595" width="52.28515625" style="456" customWidth="1"/>
    <col min="14596" max="14596" width="5.85546875" style="456" customWidth="1"/>
    <col min="14597" max="14597" width="6.85546875" style="456" customWidth="1"/>
    <col min="14598" max="14598" width="6.5703125" style="456" customWidth="1"/>
    <col min="14599" max="14599" width="12" style="456" customWidth="1"/>
    <col min="14600" max="14600" width="5.7109375" style="456" customWidth="1"/>
    <col min="14601" max="14601" width="5.28515625" style="456" customWidth="1"/>
    <col min="14602" max="14602" width="7" style="456" customWidth="1"/>
    <col min="14603" max="14603" width="6.85546875" style="456" customWidth="1"/>
    <col min="14604" max="14604" width="7.5703125" style="456" customWidth="1"/>
    <col min="14605" max="14605" width="7.140625" style="456" customWidth="1"/>
    <col min="14606" max="14606" width="7.7109375" style="456" customWidth="1"/>
    <col min="14607" max="14607" width="8.28515625" style="456" customWidth="1"/>
    <col min="14608" max="14608" width="7.5703125" style="456" customWidth="1"/>
    <col min="14609" max="14609" width="7.140625" style="456" customWidth="1"/>
    <col min="14610" max="14610" width="9.140625" style="456" customWidth="1"/>
    <col min="14611" max="14611" width="8.7109375" style="456" customWidth="1"/>
    <col min="14612" max="14612" width="9.7109375" style="456" customWidth="1"/>
    <col min="14613" max="14613" width="10.5703125" style="456" customWidth="1"/>
    <col min="14614" max="14614" width="4.5703125" style="456" customWidth="1"/>
    <col min="14615" max="14615" width="3.85546875" style="456" customWidth="1"/>
    <col min="14616" max="14616" width="5.28515625" style="456" customWidth="1"/>
    <col min="14617" max="14617" width="6.28515625" style="456" customWidth="1"/>
    <col min="14618" max="14618" width="6.5703125" style="456" customWidth="1"/>
    <col min="14619" max="14619" width="7.140625" style="456" customWidth="1"/>
    <col min="14620" max="14620" width="8" style="456" customWidth="1"/>
    <col min="14621" max="14621" width="3.7109375" style="456" customWidth="1"/>
    <col min="14622" max="14848" width="8.85546875" style="456"/>
    <col min="14849" max="14849" width="4.140625" style="456" customWidth="1"/>
    <col min="14850" max="14850" width="17.140625" style="456" customWidth="1"/>
    <col min="14851" max="14851" width="52.28515625" style="456" customWidth="1"/>
    <col min="14852" max="14852" width="5.85546875" style="456" customWidth="1"/>
    <col min="14853" max="14853" width="6.85546875" style="456" customWidth="1"/>
    <col min="14854" max="14854" width="6.5703125" style="456" customWidth="1"/>
    <col min="14855" max="14855" width="12" style="456" customWidth="1"/>
    <col min="14856" max="14856" width="5.7109375" style="456" customWidth="1"/>
    <col min="14857" max="14857" width="5.28515625" style="456" customWidth="1"/>
    <col min="14858" max="14858" width="7" style="456" customWidth="1"/>
    <col min="14859" max="14859" width="6.85546875" style="456" customWidth="1"/>
    <col min="14860" max="14860" width="7.5703125" style="456" customWidth="1"/>
    <col min="14861" max="14861" width="7.140625" style="456" customWidth="1"/>
    <col min="14862" max="14862" width="7.7109375" style="456" customWidth="1"/>
    <col min="14863" max="14863" width="8.28515625" style="456" customWidth="1"/>
    <col min="14864" max="14864" width="7.5703125" style="456" customWidth="1"/>
    <col min="14865" max="14865" width="7.140625" style="456" customWidth="1"/>
    <col min="14866" max="14866" width="9.140625" style="456" customWidth="1"/>
    <col min="14867" max="14867" width="8.7109375" style="456" customWidth="1"/>
    <col min="14868" max="14868" width="9.7109375" style="456" customWidth="1"/>
    <col min="14869" max="14869" width="10.5703125" style="456" customWidth="1"/>
    <col min="14870" max="14870" width="4.5703125" style="456" customWidth="1"/>
    <col min="14871" max="14871" width="3.85546875" style="456" customWidth="1"/>
    <col min="14872" max="14872" width="5.28515625" style="456" customWidth="1"/>
    <col min="14873" max="14873" width="6.28515625" style="456" customWidth="1"/>
    <col min="14874" max="14874" width="6.5703125" style="456" customWidth="1"/>
    <col min="14875" max="14875" width="7.140625" style="456" customWidth="1"/>
    <col min="14876" max="14876" width="8" style="456" customWidth="1"/>
    <col min="14877" max="14877" width="3.7109375" style="456" customWidth="1"/>
    <col min="14878" max="15104" width="8.85546875" style="456"/>
    <col min="15105" max="15105" width="4.140625" style="456" customWidth="1"/>
    <col min="15106" max="15106" width="17.140625" style="456" customWidth="1"/>
    <col min="15107" max="15107" width="52.28515625" style="456" customWidth="1"/>
    <col min="15108" max="15108" width="5.85546875" style="456" customWidth="1"/>
    <col min="15109" max="15109" width="6.85546875" style="456" customWidth="1"/>
    <col min="15110" max="15110" width="6.5703125" style="456" customWidth="1"/>
    <col min="15111" max="15111" width="12" style="456" customWidth="1"/>
    <col min="15112" max="15112" width="5.7109375" style="456" customWidth="1"/>
    <col min="15113" max="15113" width="5.28515625" style="456" customWidth="1"/>
    <col min="15114" max="15114" width="7" style="456" customWidth="1"/>
    <col min="15115" max="15115" width="6.85546875" style="456" customWidth="1"/>
    <col min="15116" max="15116" width="7.5703125" style="456" customWidth="1"/>
    <col min="15117" max="15117" width="7.140625" style="456" customWidth="1"/>
    <col min="15118" max="15118" width="7.7109375" style="456" customWidth="1"/>
    <col min="15119" max="15119" width="8.28515625" style="456" customWidth="1"/>
    <col min="15120" max="15120" width="7.5703125" style="456" customWidth="1"/>
    <col min="15121" max="15121" width="7.140625" style="456" customWidth="1"/>
    <col min="15122" max="15122" width="9.140625" style="456" customWidth="1"/>
    <col min="15123" max="15123" width="8.7109375" style="456" customWidth="1"/>
    <col min="15124" max="15124" width="9.7109375" style="456" customWidth="1"/>
    <col min="15125" max="15125" width="10.5703125" style="456" customWidth="1"/>
    <col min="15126" max="15126" width="4.5703125" style="456" customWidth="1"/>
    <col min="15127" max="15127" width="3.85546875" style="456" customWidth="1"/>
    <col min="15128" max="15128" width="5.28515625" style="456" customWidth="1"/>
    <col min="15129" max="15129" width="6.28515625" style="456" customWidth="1"/>
    <col min="15130" max="15130" width="6.5703125" style="456" customWidth="1"/>
    <col min="15131" max="15131" width="7.140625" style="456" customWidth="1"/>
    <col min="15132" max="15132" width="8" style="456" customWidth="1"/>
    <col min="15133" max="15133" width="3.7109375" style="456" customWidth="1"/>
    <col min="15134" max="15360" width="8.85546875" style="456"/>
    <col min="15361" max="15361" width="4.140625" style="456" customWidth="1"/>
    <col min="15362" max="15362" width="17.140625" style="456" customWidth="1"/>
    <col min="15363" max="15363" width="52.28515625" style="456" customWidth="1"/>
    <col min="15364" max="15364" width="5.85546875" style="456" customWidth="1"/>
    <col min="15365" max="15365" width="6.85546875" style="456" customWidth="1"/>
    <col min="15366" max="15366" width="6.5703125" style="456" customWidth="1"/>
    <col min="15367" max="15367" width="12" style="456" customWidth="1"/>
    <col min="15368" max="15368" width="5.7109375" style="456" customWidth="1"/>
    <col min="15369" max="15369" width="5.28515625" style="456" customWidth="1"/>
    <col min="15370" max="15370" width="7" style="456" customWidth="1"/>
    <col min="15371" max="15371" width="6.85546875" style="456" customWidth="1"/>
    <col min="15372" max="15372" width="7.5703125" style="456" customWidth="1"/>
    <col min="15373" max="15373" width="7.140625" style="456" customWidth="1"/>
    <col min="15374" max="15374" width="7.7109375" style="456" customWidth="1"/>
    <col min="15375" max="15375" width="8.28515625" style="456" customWidth="1"/>
    <col min="15376" max="15376" width="7.5703125" style="456" customWidth="1"/>
    <col min="15377" max="15377" width="7.140625" style="456" customWidth="1"/>
    <col min="15378" max="15378" width="9.140625" style="456" customWidth="1"/>
    <col min="15379" max="15379" width="8.7109375" style="456" customWidth="1"/>
    <col min="15380" max="15380" width="9.7109375" style="456" customWidth="1"/>
    <col min="15381" max="15381" width="10.5703125" style="456" customWidth="1"/>
    <col min="15382" max="15382" width="4.5703125" style="456" customWidth="1"/>
    <col min="15383" max="15383" width="3.85546875" style="456" customWidth="1"/>
    <col min="15384" max="15384" width="5.28515625" style="456" customWidth="1"/>
    <col min="15385" max="15385" width="6.28515625" style="456" customWidth="1"/>
    <col min="15386" max="15386" width="6.5703125" style="456" customWidth="1"/>
    <col min="15387" max="15387" width="7.140625" style="456" customWidth="1"/>
    <col min="15388" max="15388" width="8" style="456" customWidth="1"/>
    <col min="15389" max="15389" width="3.7109375" style="456" customWidth="1"/>
    <col min="15390" max="15616" width="8.85546875" style="456"/>
    <col min="15617" max="15617" width="4.140625" style="456" customWidth="1"/>
    <col min="15618" max="15618" width="17.140625" style="456" customWidth="1"/>
    <col min="15619" max="15619" width="52.28515625" style="456" customWidth="1"/>
    <col min="15620" max="15620" width="5.85546875" style="456" customWidth="1"/>
    <col min="15621" max="15621" width="6.85546875" style="456" customWidth="1"/>
    <col min="15622" max="15622" width="6.5703125" style="456" customWidth="1"/>
    <col min="15623" max="15623" width="12" style="456" customWidth="1"/>
    <col min="15624" max="15624" width="5.7109375" style="456" customWidth="1"/>
    <col min="15625" max="15625" width="5.28515625" style="456" customWidth="1"/>
    <col min="15626" max="15626" width="7" style="456" customWidth="1"/>
    <col min="15627" max="15627" width="6.85546875" style="456" customWidth="1"/>
    <col min="15628" max="15628" width="7.5703125" style="456" customWidth="1"/>
    <col min="15629" max="15629" width="7.140625" style="456" customWidth="1"/>
    <col min="15630" max="15630" width="7.7109375" style="456" customWidth="1"/>
    <col min="15631" max="15631" width="8.28515625" style="456" customWidth="1"/>
    <col min="15632" max="15632" width="7.5703125" style="456" customWidth="1"/>
    <col min="15633" max="15633" width="7.140625" style="456" customWidth="1"/>
    <col min="15634" max="15634" width="9.140625" style="456" customWidth="1"/>
    <col min="15635" max="15635" width="8.7109375" style="456" customWidth="1"/>
    <col min="15636" max="15636" width="9.7109375" style="456" customWidth="1"/>
    <col min="15637" max="15637" width="10.5703125" style="456" customWidth="1"/>
    <col min="15638" max="15638" width="4.5703125" style="456" customWidth="1"/>
    <col min="15639" max="15639" width="3.85546875" style="456" customWidth="1"/>
    <col min="15640" max="15640" width="5.28515625" style="456" customWidth="1"/>
    <col min="15641" max="15641" width="6.28515625" style="456" customWidth="1"/>
    <col min="15642" max="15642" width="6.5703125" style="456" customWidth="1"/>
    <col min="15643" max="15643" width="7.140625" style="456" customWidth="1"/>
    <col min="15644" max="15644" width="8" style="456" customWidth="1"/>
    <col min="15645" max="15645" width="3.7109375" style="456" customWidth="1"/>
    <col min="15646" max="15872" width="8.85546875" style="456"/>
    <col min="15873" max="15873" width="4.140625" style="456" customWidth="1"/>
    <col min="15874" max="15874" width="17.140625" style="456" customWidth="1"/>
    <col min="15875" max="15875" width="52.28515625" style="456" customWidth="1"/>
    <col min="15876" max="15876" width="5.85546875" style="456" customWidth="1"/>
    <col min="15877" max="15877" width="6.85546875" style="456" customWidth="1"/>
    <col min="15878" max="15878" width="6.5703125" style="456" customWidth="1"/>
    <col min="15879" max="15879" width="12" style="456" customWidth="1"/>
    <col min="15880" max="15880" width="5.7109375" style="456" customWidth="1"/>
    <col min="15881" max="15881" width="5.28515625" style="456" customWidth="1"/>
    <col min="15882" max="15882" width="7" style="456" customWidth="1"/>
    <col min="15883" max="15883" width="6.85546875" style="456" customWidth="1"/>
    <col min="15884" max="15884" width="7.5703125" style="456" customWidth="1"/>
    <col min="15885" max="15885" width="7.140625" style="456" customWidth="1"/>
    <col min="15886" max="15886" width="7.7109375" style="456" customWidth="1"/>
    <col min="15887" max="15887" width="8.28515625" style="456" customWidth="1"/>
    <col min="15888" max="15888" width="7.5703125" style="456" customWidth="1"/>
    <col min="15889" max="15889" width="7.140625" style="456" customWidth="1"/>
    <col min="15890" max="15890" width="9.140625" style="456" customWidth="1"/>
    <col min="15891" max="15891" width="8.7109375" style="456" customWidth="1"/>
    <col min="15892" max="15892" width="9.7109375" style="456" customWidth="1"/>
    <col min="15893" max="15893" width="10.5703125" style="456" customWidth="1"/>
    <col min="15894" max="15894" width="4.5703125" style="456" customWidth="1"/>
    <col min="15895" max="15895" width="3.85546875" style="456" customWidth="1"/>
    <col min="15896" max="15896" width="5.28515625" style="456" customWidth="1"/>
    <col min="15897" max="15897" width="6.28515625" style="456" customWidth="1"/>
    <col min="15898" max="15898" width="6.5703125" style="456" customWidth="1"/>
    <col min="15899" max="15899" width="7.140625" style="456" customWidth="1"/>
    <col min="15900" max="15900" width="8" style="456" customWidth="1"/>
    <col min="15901" max="15901" width="3.7109375" style="456" customWidth="1"/>
    <col min="15902" max="16128" width="8.85546875" style="456"/>
    <col min="16129" max="16129" width="4.140625" style="456" customWidth="1"/>
    <col min="16130" max="16130" width="17.140625" style="456" customWidth="1"/>
    <col min="16131" max="16131" width="52.28515625" style="456" customWidth="1"/>
    <col min="16132" max="16132" width="5.85546875" style="456" customWidth="1"/>
    <col min="16133" max="16133" width="6.85546875" style="456" customWidth="1"/>
    <col min="16134" max="16134" width="6.5703125" style="456" customWidth="1"/>
    <col min="16135" max="16135" width="12" style="456" customWidth="1"/>
    <col min="16136" max="16136" width="5.7109375" style="456" customWidth="1"/>
    <col min="16137" max="16137" width="5.28515625" style="456" customWidth="1"/>
    <col min="16138" max="16138" width="7" style="456" customWidth="1"/>
    <col min="16139" max="16139" width="6.85546875" style="456" customWidth="1"/>
    <col min="16140" max="16140" width="7.5703125" style="456" customWidth="1"/>
    <col min="16141" max="16141" width="7.140625" style="456" customWidth="1"/>
    <col min="16142" max="16142" width="7.7109375" style="456" customWidth="1"/>
    <col min="16143" max="16143" width="8.28515625" style="456" customWidth="1"/>
    <col min="16144" max="16144" width="7.5703125" style="456" customWidth="1"/>
    <col min="16145" max="16145" width="7.140625" style="456" customWidth="1"/>
    <col min="16146" max="16146" width="9.140625" style="456" customWidth="1"/>
    <col min="16147" max="16147" width="8.7109375" style="456" customWidth="1"/>
    <col min="16148" max="16148" width="9.7109375" style="456" customWidth="1"/>
    <col min="16149" max="16149" width="10.5703125" style="456" customWidth="1"/>
    <col min="16150" max="16150" width="4.5703125" style="456" customWidth="1"/>
    <col min="16151" max="16151" width="3.85546875" style="456" customWidth="1"/>
    <col min="16152" max="16152" width="5.28515625" style="456" customWidth="1"/>
    <col min="16153" max="16153" width="6.28515625" style="456" customWidth="1"/>
    <col min="16154" max="16154" width="6.5703125" style="456" customWidth="1"/>
    <col min="16155" max="16155" width="7.140625" style="456" customWidth="1"/>
    <col min="16156" max="16156" width="8" style="456" customWidth="1"/>
    <col min="16157" max="16157" width="3.7109375" style="456" customWidth="1"/>
    <col min="16158" max="16384" width="8.85546875" style="456"/>
  </cols>
  <sheetData>
    <row r="1" spans="1:30" s="452" customFormat="1" ht="17.25" customHeight="1">
      <c r="A1" s="1347" t="s">
        <v>441</v>
      </c>
      <c r="B1" s="1347" t="s">
        <v>442</v>
      </c>
      <c r="C1" s="376"/>
      <c r="D1" s="1261" t="s">
        <v>4</v>
      </c>
      <c r="E1" s="1261" t="s">
        <v>5</v>
      </c>
      <c r="F1" s="1261" t="s">
        <v>6</v>
      </c>
      <c r="G1" s="1261" t="s">
        <v>7</v>
      </c>
      <c r="H1" s="1358" t="s">
        <v>443</v>
      </c>
      <c r="I1" s="1359"/>
      <c r="J1" s="1359"/>
      <c r="K1" s="1360"/>
      <c r="L1" s="1364" t="s">
        <v>444</v>
      </c>
      <c r="M1" s="1365"/>
      <c r="N1" s="1365"/>
      <c r="O1" s="1366"/>
      <c r="P1" s="1376" t="s">
        <v>13</v>
      </c>
      <c r="Q1" s="1377"/>
      <c r="R1" s="1377"/>
      <c r="S1" s="1377"/>
      <c r="T1" s="1377"/>
      <c r="U1" s="1378"/>
      <c r="V1" s="1261" t="s">
        <v>14</v>
      </c>
      <c r="W1" s="1261" t="s">
        <v>15</v>
      </c>
      <c r="X1" s="1382" t="s">
        <v>310</v>
      </c>
      <c r="Y1" s="1383"/>
      <c r="Z1" s="1382" t="s">
        <v>311</v>
      </c>
      <c r="AA1" s="1383"/>
      <c r="AB1" s="1286" t="s">
        <v>18</v>
      </c>
      <c r="AC1" s="1269" t="s">
        <v>19</v>
      </c>
    </row>
    <row r="2" spans="1:30" s="452" customFormat="1" ht="18.75" customHeight="1">
      <c r="A2" s="1348"/>
      <c r="B2" s="1350"/>
      <c r="C2" s="377"/>
      <c r="D2" s="1267"/>
      <c r="E2" s="1267"/>
      <c r="F2" s="1267"/>
      <c r="G2" s="1267"/>
      <c r="H2" s="1361"/>
      <c r="I2" s="1362"/>
      <c r="J2" s="1362"/>
      <c r="K2" s="1363"/>
      <c r="L2" s="1367"/>
      <c r="M2" s="1368"/>
      <c r="N2" s="1368"/>
      <c r="O2" s="1369"/>
      <c r="P2" s="1379"/>
      <c r="Q2" s="1380"/>
      <c r="R2" s="1380"/>
      <c r="S2" s="1380"/>
      <c r="T2" s="1380"/>
      <c r="U2" s="1381"/>
      <c r="V2" s="1267"/>
      <c r="W2" s="1267"/>
      <c r="X2" s="1384"/>
      <c r="Y2" s="1385"/>
      <c r="Z2" s="1384"/>
      <c r="AA2" s="1385"/>
      <c r="AB2" s="1287"/>
      <c r="AC2" s="1270"/>
    </row>
    <row r="3" spans="1:30" s="452" customFormat="1" ht="30" customHeight="1">
      <c r="A3" s="1348"/>
      <c r="B3" s="1350"/>
      <c r="C3" s="377"/>
      <c r="D3" s="1267"/>
      <c r="E3" s="1267"/>
      <c r="F3" s="1267"/>
      <c r="G3" s="1267"/>
      <c r="H3" s="1370" t="s">
        <v>445</v>
      </c>
      <c r="I3" s="1371"/>
      <c r="J3" s="1371"/>
      <c r="K3" s="1372"/>
      <c r="L3" s="1370" t="s">
        <v>445</v>
      </c>
      <c r="M3" s="1371"/>
      <c r="N3" s="1371"/>
      <c r="O3" s="1372"/>
      <c r="P3" s="1370" t="s">
        <v>445</v>
      </c>
      <c r="Q3" s="1371"/>
      <c r="R3" s="1371"/>
      <c r="S3" s="1372"/>
      <c r="T3" s="500"/>
      <c r="U3" s="501"/>
      <c r="V3" s="1267"/>
      <c r="W3" s="1267"/>
      <c r="X3" s="1269" t="s">
        <v>26</v>
      </c>
      <c r="Y3" s="1282" t="s">
        <v>27</v>
      </c>
      <c r="Z3" s="1387" t="s">
        <v>446</v>
      </c>
      <c r="AA3" s="1389" t="s">
        <v>447</v>
      </c>
      <c r="AB3" s="1287"/>
      <c r="AC3" s="1270"/>
    </row>
    <row r="4" spans="1:30" s="452" customFormat="1" ht="15" customHeight="1">
      <c r="A4" s="1348"/>
      <c r="B4" s="1350"/>
      <c r="C4" s="377" t="s">
        <v>448</v>
      </c>
      <c r="D4" s="1267"/>
      <c r="E4" s="1267"/>
      <c r="F4" s="1267"/>
      <c r="G4" s="1267"/>
      <c r="H4" s="1373"/>
      <c r="I4" s="1374"/>
      <c r="J4" s="1374"/>
      <c r="K4" s="1375"/>
      <c r="L4" s="1373"/>
      <c r="M4" s="1374"/>
      <c r="N4" s="1374"/>
      <c r="O4" s="1375"/>
      <c r="P4" s="1373"/>
      <c r="Q4" s="1374"/>
      <c r="R4" s="1374"/>
      <c r="S4" s="1375"/>
      <c r="T4" s="502" t="s">
        <v>97</v>
      </c>
      <c r="U4" s="503" t="s">
        <v>98</v>
      </c>
      <c r="V4" s="1267"/>
      <c r="W4" s="1267"/>
      <c r="X4" s="1270"/>
      <c r="Y4" s="1283"/>
      <c r="Z4" s="1285"/>
      <c r="AA4" s="1270"/>
      <c r="AB4" s="1287"/>
      <c r="AC4" s="1270"/>
    </row>
    <row r="5" spans="1:30" s="452" customFormat="1" ht="15" customHeight="1">
      <c r="A5" s="1348"/>
      <c r="B5" s="1350"/>
      <c r="C5" s="377"/>
      <c r="D5" s="1267"/>
      <c r="E5" s="1267"/>
      <c r="F5" s="1267"/>
      <c r="G5" s="1267"/>
      <c r="H5" s="378"/>
      <c r="I5" s="378"/>
      <c r="J5" s="378"/>
      <c r="K5" s="1353" t="s">
        <v>33</v>
      </c>
      <c r="L5" s="378"/>
      <c r="M5" s="378"/>
      <c r="N5" s="378"/>
      <c r="O5" s="1353" t="s">
        <v>33</v>
      </c>
      <c r="P5" s="417"/>
      <c r="Q5" s="431"/>
      <c r="R5" s="432"/>
      <c r="S5" s="1353" t="s">
        <v>33</v>
      </c>
      <c r="T5" s="502" t="s">
        <v>100</v>
      </c>
      <c r="U5" s="503" t="s">
        <v>100</v>
      </c>
      <c r="V5" s="1267"/>
      <c r="W5" s="1267"/>
      <c r="X5" s="1270"/>
      <c r="Y5" s="1283"/>
      <c r="Z5" s="1285"/>
      <c r="AA5" s="1270"/>
      <c r="AB5" s="1287"/>
      <c r="AC5" s="1270"/>
    </row>
    <row r="6" spans="1:30" s="452" customFormat="1" ht="15" customHeight="1">
      <c r="A6" s="1348"/>
      <c r="B6" s="1350"/>
      <c r="C6" s="377"/>
      <c r="D6" s="1267"/>
      <c r="E6" s="1267"/>
      <c r="F6" s="1267"/>
      <c r="G6" s="1267"/>
      <c r="H6" s="379" t="s">
        <v>30</v>
      </c>
      <c r="I6" s="410" t="s">
        <v>31</v>
      </c>
      <c r="J6" s="411" t="s">
        <v>32</v>
      </c>
      <c r="K6" s="1354"/>
      <c r="L6" s="379" t="s">
        <v>30</v>
      </c>
      <c r="M6" s="410" t="s">
        <v>31</v>
      </c>
      <c r="N6" s="411" t="s">
        <v>32</v>
      </c>
      <c r="O6" s="1354"/>
      <c r="P6" s="379" t="s">
        <v>30</v>
      </c>
      <c r="Q6" s="410" t="s">
        <v>31</v>
      </c>
      <c r="R6" s="411" t="s">
        <v>32</v>
      </c>
      <c r="S6" s="1354"/>
      <c r="T6" s="502" t="s">
        <v>101</v>
      </c>
      <c r="U6" s="503" t="s">
        <v>101</v>
      </c>
      <c r="V6" s="1267"/>
      <c r="W6" s="1267"/>
      <c r="X6" s="1270"/>
      <c r="Y6" s="1283"/>
      <c r="Z6" s="1285"/>
      <c r="AA6" s="1270"/>
      <c r="AB6" s="1287"/>
      <c r="AC6" s="1270"/>
    </row>
    <row r="7" spans="1:30" s="452" customFormat="1" ht="15" customHeight="1">
      <c r="A7" s="1349"/>
      <c r="B7" s="1351"/>
      <c r="C7" s="380"/>
      <c r="D7" s="1352"/>
      <c r="E7" s="1352"/>
      <c r="F7" s="1352"/>
      <c r="G7" s="1352"/>
      <c r="H7" s="381"/>
      <c r="I7" s="381"/>
      <c r="J7" s="381"/>
      <c r="K7" s="1355"/>
      <c r="L7" s="381"/>
      <c r="M7" s="381"/>
      <c r="N7" s="381"/>
      <c r="O7" s="1355"/>
      <c r="P7" s="418"/>
      <c r="Q7" s="433"/>
      <c r="R7" s="434"/>
      <c r="S7" s="1355"/>
      <c r="T7" s="504"/>
      <c r="U7" s="505"/>
      <c r="V7" s="1352"/>
      <c r="W7" s="1352"/>
      <c r="X7" s="1357"/>
      <c r="Y7" s="1386"/>
      <c r="Z7" s="1388"/>
      <c r="AA7" s="1357"/>
      <c r="AB7" s="1356"/>
      <c r="AC7" s="1357"/>
    </row>
    <row r="8" spans="1:30" s="453" customFormat="1" ht="15" customHeight="1">
      <c r="A8" s="108">
        <v>1</v>
      </c>
      <c r="B8" s="382">
        <v>2</v>
      </c>
      <c r="C8" s="200">
        <v>3</v>
      </c>
      <c r="D8" s="105">
        <v>4</v>
      </c>
      <c r="E8" s="106">
        <v>5</v>
      </c>
      <c r="F8" s="106">
        <v>6</v>
      </c>
      <c r="G8" s="108">
        <v>7</v>
      </c>
      <c r="H8" s="106">
        <v>16</v>
      </c>
      <c r="I8" s="108">
        <v>17</v>
      </c>
      <c r="J8" s="106">
        <v>18</v>
      </c>
      <c r="K8" s="108">
        <v>19</v>
      </c>
      <c r="L8" s="106">
        <v>20</v>
      </c>
      <c r="M8" s="108">
        <v>21</v>
      </c>
      <c r="N8" s="106">
        <v>22</v>
      </c>
      <c r="O8" s="108">
        <v>23</v>
      </c>
      <c r="P8" s="106">
        <v>28</v>
      </c>
      <c r="Q8" s="108">
        <v>29</v>
      </c>
      <c r="R8" s="106">
        <v>30</v>
      </c>
      <c r="S8" s="108">
        <v>31</v>
      </c>
      <c r="T8" s="106">
        <v>32</v>
      </c>
      <c r="U8" s="108">
        <v>33</v>
      </c>
      <c r="V8" s="106">
        <v>34</v>
      </c>
      <c r="W8" s="108">
        <v>35</v>
      </c>
      <c r="X8" s="106">
        <v>36</v>
      </c>
      <c r="Y8" s="108">
        <v>37</v>
      </c>
      <c r="Z8" s="106">
        <v>38</v>
      </c>
      <c r="AA8" s="108">
        <v>39</v>
      </c>
      <c r="AB8" s="106">
        <v>40</v>
      </c>
      <c r="AC8" s="106">
        <v>41</v>
      </c>
    </row>
    <row r="9" spans="1:30">
      <c r="A9" s="460"/>
      <c r="B9" s="461"/>
      <c r="C9" s="462" t="s">
        <v>34</v>
      </c>
      <c r="D9" s="460"/>
      <c r="E9" s="460"/>
      <c r="F9" s="460"/>
      <c r="G9" s="460"/>
      <c r="H9" s="460"/>
      <c r="I9" s="460"/>
      <c r="J9" s="460"/>
      <c r="K9" s="460"/>
      <c r="L9" s="487"/>
      <c r="M9" s="487"/>
      <c r="N9" s="488"/>
      <c r="O9" s="489"/>
      <c r="P9" s="488"/>
      <c r="Q9" s="488"/>
      <c r="R9" s="488"/>
      <c r="S9" s="461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52"/>
    </row>
    <row r="10" spans="1:30" ht="89.25">
      <c r="A10" s="460"/>
      <c r="B10" s="461"/>
      <c r="C10" s="463" t="s">
        <v>35</v>
      </c>
      <c r="D10" s="460"/>
      <c r="E10" s="460"/>
      <c r="F10" s="460"/>
      <c r="G10" s="460"/>
      <c r="H10" s="460"/>
      <c r="I10" s="460"/>
      <c r="J10" s="460"/>
      <c r="K10" s="460"/>
      <c r="L10" s="487"/>
      <c r="M10" s="487"/>
      <c r="N10" s="488"/>
      <c r="O10" s="489"/>
      <c r="P10" s="488"/>
      <c r="Q10" s="488"/>
      <c r="R10" s="488"/>
      <c r="S10" s="461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52"/>
    </row>
    <row r="11" spans="1:30">
      <c r="A11" s="460"/>
      <c r="B11" s="461"/>
      <c r="C11" s="112" t="s">
        <v>36</v>
      </c>
      <c r="D11" s="460"/>
      <c r="E11" s="460"/>
      <c r="F11" s="460"/>
      <c r="G11" s="460"/>
      <c r="H11" s="460"/>
      <c r="I11" s="460"/>
      <c r="J11" s="460"/>
      <c r="K11" s="460"/>
      <c r="L11" s="487"/>
      <c r="M11" s="487"/>
      <c r="N11" s="488"/>
      <c r="O11" s="489"/>
      <c r="P11" s="488"/>
      <c r="Q11" s="488"/>
      <c r="R11" s="488"/>
      <c r="S11" s="461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52"/>
    </row>
    <row r="12" spans="1:30">
      <c r="A12" s="460"/>
      <c r="B12" s="461"/>
      <c r="C12" s="384" t="s">
        <v>37</v>
      </c>
      <c r="D12" s="460"/>
      <c r="E12" s="460"/>
      <c r="F12" s="460"/>
      <c r="G12" s="460"/>
      <c r="H12" s="460"/>
      <c r="I12" s="460"/>
      <c r="J12" s="460"/>
      <c r="K12" s="460"/>
      <c r="L12" s="487"/>
      <c r="M12" s="487"/>
      <c r="N12" s="488"/>
      <c r="O12" s="489"/>
      <c r="P12" s="488"/>
      <c r="Q12" s="488"/>
      <c r="R12" s="488"/>
      <c r="S12" s="461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52"/>
    </row>
    <row r="13" spans="1:30" ht="18.75">
      <c r="A13" s="464"/>
      <c r="B13" s="465"/>
      <c r="C13" s="466" t="s">
        <v>449</v>
      </c>
      <c r="D13" s="464"/>
      <c r="E13" s="467"/>
      <c r="F13" s="467"/>
      <c r="G13" s="461"/>
      <c r="H13" s="468"/>
      <c r="I13" s="468"/>
      <c r="J13" s="468"/>
      <c r="K13" s="468"/>
      <c r="L13" s="468"/>
      <c r="M13" s="468"/>
      <c r="N13" s="468"/>
      <c r="O13" s="468"/>
      <c r="P13" s="490"/>
      <c r="Q13" s="490"/>
      <c r="R13" s="506"/>
      <c r="S13" s="473"/>
      <c r="T13" s="507"/>
      <c r="U13" s="507"/>
      <c r="V13" s="468"/>
      <c r="W13" s="468"/>
      <c r="X13" s="468"/>
      <c r="Y13" s="468"/>
      <c r="Z13" s="518"/>
      <c r="AA13" s="518"/>
      <c r="AB13" s="518"/>
      <c r="AC13" s="468"/>
      <c r="AD13" s="519"/>
    </row>
    <row r="14" spans="1:30" s="454" customFormat="1" ht="15" customHeight="1">
      <c r="A14" s="469">
        <v>1</v>
      </c>
      <c r="B14" s="470" t="s">
        <v>450</v>
      </c>
      <c r="C14" s="471" t="s">
        <v>451</v>
      </c>
      <c r="D14" s="470" t="s">
        <v>41</v>
      </c>
      <c r="E14" s="472" t="s">
        <v>119</v>
      </c>
      <c r="F14" s="472">
        <v>88</v>
      </c>
      <c r="G14" s="472">
        <v>46</v>
      </c>
      <c r="H14" s="473"/>
      <c r="I14" s="473"/>
      <c r="J14" s="473"/>
      <c r="K14" s="473"/>
      <c r="L14" s="482"/>
      <c r="M14" s="491">
        <v>696</v>
      </c>
      <c r="N14" s="492"/>
      <c r="O14" s="491">
        <f>SUM(L14:N14)</f>
        <v>696</v>
      </c>
      <c r="P14" s="490">
        <f t="shared" ref="P14:R15" si="0">H14+L14</f>
        <v>0</v>
      </c>
      <c r="Q14" s="490">
        <f t="shared" si="0"/>
        <v>696</v>
      </c>
      <c r="R14" s="490">
        <f t="shared" si="0"/>
        <v>0</v>
      </c>
      <c r="S14" s="473">
        <f>P14+Q14+R14</f>
        <v>696</v>
      </c>
      <c r="T14" s="508">
        <f>S14/AA14*Z14/1000</f>
        <v>0.91349999999999998</v>
      </c>
      <c r="U14" s="491" t="e">
        <f>S14*AB14/1000</f>
        <v>#VALUE!</v>
      </c>
      <c r="V14" s="482"/>
      <c r="W14" s="482"/>
      <c r="X14" s="482"/>
      <c r="Y14" s="482"/>
      <c r="Z14" s="520" t="s">
        <v>452</v>
      </c>
      <c r="AA14" s="520" t="s">
        <v>453</v>
      </c>
      <c r="AB14" s="520" t="s">
        <v>454</v>
      </c>
      <c r="AC14" s="521"/>
    </row>
    <row r="15" spans="1:30" s="454" customFormat="1" ht="15" customHeight="1">
      <c r="A15" s="469">
        <v>2</v>
      </c>
      <c r="B15" s="470" t="s">
        <v>450</v>
      </c>
      <c r="C15" s="471" t="s">
        <v>451</v>
      </c>
      <c r="D15" s="470" t="s">
        <v>41</v>
      </c>
      <c r="E15" s="472" t="s">
        <v>119</v>
      </c>
      <c r="F15" s="472">
        <v>90</v>
      </c>
      <c r="G15" s="472">
        <v>46</v>
      </c>
      <c r="H15" s="473"/>
      <c r="I15" s="473"/>
      <c r="J15" s="473"/>
      <c r="K15" s="473"/>
      <c r="L15" s="482"/>
      <c r="M15" s="491">
        <v>1072</v>
      </c>
      <c r="N15" s="492"/>
      <c r="O15" s="491">
        <f>SUM(L15:N15)</f>
        <v>1072</v>
      </c>
      <c r="P15" s="490">
        <f t="shared" si="0"/>
        <v>0</v>
      </c>
      <c r="Q15" s="509">
        <f t="shared" si="0"/>
        <v>1072</v>
      </c>
      <c r="R15" s="490">
        <f t="shared" si="0"/>
        <v>0</v>
      </c>
      <c r="S15" s="473">
        <f>P15+Q15+R15</f>
        <v>1072</v>
      </c>
      <c r="T15" s="508">
        <f>S15/AA15*Z15/1000</f>
        <v>1.407</v>
      </c>
      <c r="U15" s="491" t="e">
        <f>S15*AB15/1000</f>
        <v>#VALUE!</v>
      </c>
      <c r="V15" s="482"/>
      <c r="W15" s="482"/>
      <c r="X15" s="482"/>
      <c r="Y15" s="482"/>
      <c r="Z15" s="520" t="s">
        <v>452</v>
      </c>
      <c r="AA15" s="520" t="s">
        <v>453</v>
      </c>
      <c r="AB15" s="520" t="s">
        <v>454</v>
      </c>
      <c r="AC15" s="521"/>
    </row>
    <row r="16" spans="1:30" s="454" customFormat="1" ht="17.100000000000001" customHeight="1">
      <c r="A16" s="474"/>
      <c r="B16" s="475"/>
      <c r="C16" s="476" t="s">
        <v>455</v>
      </c>
      <c r="D16" s="475"/>
      <c r="E16" s="475"/>
      <c r="F16" s="475"/>
      <c r="G16" s="475"/>
      <c r="H16" s="477"/>
      <c r="I16" s="477"/>
      <c r="J16" s="477"/>
      <c r="K16" s="477"/>
      <c r="L16" s="493"/>
      <c r="M16" s="494">
        <f>SUM(M14:M15)</f>
        <v>1768</v>
      </c>
      <c r="N16" s="494"/>
      <c r="O16" s="494">
        <f>SUM(O14:O15)</f>
        <v>1768</v>
      </c>
      <c r="P16" s="495">
        <f t="shared" ref="P16:U16" si="1">SUM(P14:P15)</f>
        <v>0</v>
      </c>
      <c r="Q16" s="494">
        <f t="shared" si="1"/>
        <v>1768</v>
      </c>
      <c r="R16" s="494">
        <f t="shared" si="1"/>
        <v>0</v>
      </c>
      <c r="S16" s="494">
        <f t="shared" si="1"/>
        <v>1768</v>
      </c>
      <c r="T16" s="510">
        <f t="shared" si="1"/>
        <v>2.3205</v>
      </c>
      <c r="U16" s="494" t="e">
        <f t="shared" si="1"/>
        <v>#VALUE!</v>
      </c>
      <c r="V16" s="493"/>
      <c r="W16" s="493"/>
      <c r="X16" s="493"/>
      <c r="Y16" s="493"/>
      <c r="Z16" s="522" t="s">
        <v>452</v>
      </c>
      <c r="AA16" s="522" t="s">
        <v>453</v>
      </c>
      <c r="AB16" s="522" t="s">
        <v>454</v>
      </c>
      <c r="AC16" s="523"/>
    </row>
    <row r="17" spans="1:30" ht="36" customHeight="1">
      <c r="A17" s="469">
        <v>1</v>
      </c>
      <c r="B17" s="478" t="s">
        <v>456</v>
      </c>
      <c r="C17" s="479" t="s">
        <v>457</v>
      </c>
      <c r="D17" s="480" t="s">
        <v>41</v>
      </c>
      <c r="E17" s="481" t="s">
        <v>132</v>
      </c>
      <c r="F17" s="481" t="s">
        <v>132</v>
      </c>
      <c r="G17" s="481" t="s">
        <v>132</v>
      </c>
      <c r="H17" s="482">
        <v>1</v>
      </c>
      <c r="I17" s="496"/>
      <c r="J17" s="496"/>
      <c r="K17" s="497">
        <f>H17+I17+J17</f>
        <v>1</v>
      </c>
      <c r="L17" s="498"/>
      <c r="M17" s="499"/>
      <c r="N17" s="499"/>
      <c r="O17" s="499"/>
      <c r="P17" s="490">
        <f>H17+L17</f>
        <v>1</v>
      </c>
      <c r="Q17" s="490">
        <f>I17+M17</f>
        <v>0</v>
      </c>
      <c r="R17" s="490">
        <f>J17+N17</f>
        <v>0</v>
      </c>
      <c r="S17" s="473">
        <f>P17+Q17+R17</f>
        <v>1</v>
      </c>
      <c r="T17" s="511">
        <f>S17/AA17*Z17/1000</f>
        <v>1.8888888888888889E-5</v>
      </c>
      <c r="U17" s="512">
        <f>S17*AB17/1000</f>
        <v>3.0000000000000001E-6</v>
      </c>
      <c r="V17" s="498"/>
      <c r="W17" s="498"/>
      <c r="X17" s="498"/>
      <c r="Y17" s="498"/>
      <c r="Z17" s="524">
        <v>34</v>
      </c>
      <c r="AA17" s="525">
        <v>1800</v>
      </c>
      <c r="AB17" s="526">
        <v>3.0000000000000001E-3</v>
      </c>
      <c r="AC17" s="468"/>
      <c r="AD17" s="519"/>
    </row>
    <row r="18" spans="1:30" ht="18.75">
      <c r="A18" s="474"/>
      <c r="B18" s="475"/>
      <c r="C18" s="476" t="s">
        <v>455</v>
      </c>
      <c r="D18" s="475"/>
      <c r="E18" s="475"/>
      <c r="F18" s="475"/>
      <c r="G18" s="475"/>
      <c r="H18" s="476">
        <f>SUM(H17)</f>
        <v>1</v>
      </c>
      <c r="I18" s="476"/>
      <c r="J18" s="476"/>
      <c r="K18" s="476">
        <f>SUM(K17)</f>
        <v>1</v>
      </c>
      <c r="L18" s="476"/>
      <c r="M18" s="476"/>
      <c r="N18" s="476"/>
      <c r="O18" s="476"/>
      <c r="P18" s="476">
        <f t="shared" ref="P18:U18" si="2">SUM(P17)</f>
        <v>1</v>
      </c>
      <c r="Q18" s="476">
        <f t="shared" si="2"/>
        <v>0</v>
      </c>
      <c r="R18" s="476">
        <f t="shared" si="2"/>
        <v>0</v>
      </c>
      <c r="S18" s="476">
        <f t="shared" si="2"/>
        <v>1</v>
      </c>
      <c r="T18" s="513">
        <f t="shared" si="2"/>
        <v>1.8888888888888889E-5</v>
      </c>
      <c r="U18" s="514">
        <f t="shared" si="2"/>
        <v>3.0000000000000001E-6</v>
      </c>
      <c r="V18" s="493"/>
      <c r="W18" s="493"/>
      <c r="X18" s="493"/>
      <c r="Y18" s="493"/>
      <c r="Z18" s="527">
        <v>34</v>
      </c>
      <c r="AA18" s="528">
        <v>1800</v>
      </c>
      <c r="AB18" s="529">
        <v>3.0000000000000001E-3</v>
      </c>
      <c r="AC18" s="468"/>
      <c r="AD18" s="519"/>
    </row>
    <row r="19" spans="1:30" s="455" customFormat="1" ht="18.75">
      <c r="A19" s="483"/>
      <c r="B19" s="483"/>
      <c r="C19" s="484" t="s">
        <v>458</v>
      </c>
      <c r="D19" s="483"/>
      <c r="E19" s="483"/>
      <c r="F19" s="483"/>
      <c r="G19" s="483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515">
        <f>SUM(T16+T18)</f>
        <v>2.320518888888889</v>
      </c>
      <c r="U19" s="516" t="e">
        <f>SUM(U16+U18)</f>
        <v>#VALUE!</v>
      </c>
      <c r="V19" s="485"/>
      <c r="W19" s="485"/>
      <c r="X19" s="485"/>
      <c r="Y19" s="485"/>
      <c r="Z19" s="485"/>
      <c r="AA19" s="485"/>
      <c r="AB19" s="530"/>
      <c r="AC19" s="485"/>
      <c r="AD19" s="531"/>
    </row>
    <row r="20" spans="1:30" ht="19.5">
      <c r="A20" s="457"/>
      <c r="B20" s="408"/>
      <c r="C20" s="408"/>
      <c r="D20" s="456"/>
      <c r="F20" s="486"/>
      <c r="G20" s="486"/>
      <c r="H20" s="457"/>
      <c r="I20" s="457"/>
      <c r="J20" s="457"/>
      <c r="K20" s="452"/>
      <c r="L20" s="457"/>
      <c r="M20" s="457"/>
      <c r="N20" s="457"/>
      <c r="O20" s="452"/>
      <c r="P20" s="452"/>
      <c r="Q20" s="452"/>
      <c r="R20" s="517"/>
      <c r="S20" s="452"/>
      <c r="T20" s="452"/>
      <c r="U20" s="452"/>
      <c r="V20" s="452"/>
      <c r="W20" s="452"/>
      <c r="X20" s="452"/>
      <c r="Y20" s="532"/>
      <c r="Z20" s="532"/>
      <c r="AA20" s="532"/>
      <c r="AB20" s="532"/>
      <c r="AC20" s="452"/>
      <c r="AD20" s="452"/>
    </row>
    <row r="21" spans="1:30" ht="19.5">
      <c r="A21" s="457"/>
      <c r="B21" s="408"/>
      <c r="C21" s="408"/>
      <c r="D21" s="456"/>
      <c r="F21" s="486"/>
      <c r="G21" s="486"/>
      <c r="H21" s="457"/>
      <c r="I21" s="457"/>
      <c r="J21" s="457"/>
      <c r="K21" s="452"/>
      <c r="L21" s="457"/>
      <c r="M21" s="457"/>
      <c r="N21" s="457"/>
      <c r="O21" s="452"/>
      <c r="P21" s="452"/>
      <c r="Q21" s="452"/>
      <c r="R21" s="517"/>
      <c r="S21" s="452"/>
      <c r="T21" s="452"/>
      <c r="U21" s="452"/>
      <c r="V21" s="452"/>
      <c r="W21" s="452"/>
      <c r="X21" s="452"/>
      <c r="Y21" s="532"/>
      <c r="Z21" s="532"/>
      <c r="AA21" s="532"/>
      <c r="AB21" s="532"/>
      <c r="AC21" s="452"/>
      <c r="AD21" s="452"/>
    </row>
    <row r="22" spans="1:30" ht="19.5">
      <c r="A22" s="457"/>
      <c r="B22" s="408"/>
      <c r="C22" s="408"/>
      <c r="D22" s="456"/>
      <c r="F22" s="486"/>
      <c r="G22" s="486"/>
      <c r="H22" s="457"/>
      <c r="I22" s="457"/>
      <c r="J22" s="457"/>
      <c r="K22" s="452"/>
      <c r="L22" s="457"/>
      <c r="M22" s="457"/>
      <c r="N22" s="457"/>
      <c r="O22" s="452"/>
      <c r="P22" s="452"/>
      <c r="Q22" s="452"/>
      <c r="R22" s="517"/>
      <c r="S22" s="452"/>
      <c r="T22" s="452"/>
      <c r="U22" s="452"/>
      <c r="V22" s="452"/>
      <c r="W22" s="452"/>
      <c r="X22" s="452"/>
      <c r="Y22" s="532"/>
      <c r="Z22" s="532"/>
      <c r="AA22" s="532"/>
      <c r="AB22" s="532"/>
      <c r="AC22" s="452"/>
      <c r="AD22" s="452"/>
    </row>
    <row r="23" spans="1:30" ht="19.5">
      <c r="A23" s="457"/>
      <c r="B23" s="408"/>
      <c r="C23" s="408"/>
      <c r="D23" s="456"/>
      <c r="F23" s="486"/>
      <c r="G23" s="486"/>
      <c r="H23" s="457"/>
      <c r="I23" s="457"/>
      <c r="J23" s="457"/>
      <c r="K23" s="452"/>
      <c r="L23" s="457"/>
      <c r="M23" s="457"/>
      <c r="N23" s="457"/>
      <c r="O23" s="452"/>
      <c r="P23" s="452"/>
      <c r="Q23" s="452"/>
      <c r="R23" s="517"/>
      <c r="S23" s="452"/>
      <c r="T23" s="452"/>
      <c r="U23" s="452"/>
      <c r="V23" s="452"/>
      <c r="W23" s="452"/>
      <c r="X23" s="452"/>
      <c r="Y23" s="532"/>
      <c r="Z23" s="532"/>
      <c r="AA23" s="532"/>
      <c r="AB23" s="532"/>
      <c r="AC23" s="452"/>
      <c r="AD23" s="452"/>
    </row>
    <row r="24" spans="1:30" ht="19.5">
      <c r="A24" s="457"/>
      <c r="B24" s="408"/>
      <c r="C24" s="408"/>
      <c r="D24" s="456"/>
      <c r="F24" s="486"/>
      <c r="G24" s="486"/>
      <c r="H24" s="457"/>
      <c r="I24" s="457"/>
      <c r="J24" s="457"/>
      <c r="K24" s="452"/>
      <c r="L24" s="457"/>
      <c r="M24" s="457"/>
      <c r="N24" s="457"/>
      <c r="O24" s="452"/>
      <c r="P24" s="452"/>
      <c r="Q24" s="452"/>
      <c r="R24" s="517"/>
      <c r="S24" s="452"/>
      <c r="T24" s="452"/>
      <c r="U24" s="452"/>
      <c r="V24" s="452"/>
      <c r="W24" s="452"/>
      <c r="X24" s="452"/>
      <c r="Y24" s="532"/>
      <c r="Z24" s="532"/>
      <c r="AA24" s="532"/>
      <c r="AB24" s="532"/>
      <c r="AC24" s="452"/>
      <c r="AD24" s="452"/>
    </row>
    <row r="25" spans="1:30" ht="19.5">
      <c r="A25" s="457"/>
      <c r="B25" s="408"/>
      <c r="C25" s="408"/>
      <c r="D25" s="456"/>
      <c r="F25" s="486"/>
      <c r="G25" s="486"/>
      <c r="H25" s="457"/>
      <c r="I25" s="457"/>
      <c r="J25" s="457"/>
      <c r="K25" s="452"/>
      <c r="L25" s="457"/>
      <c r="M25" s="457"/>
      <c r="N25" s="457"/>
      <c r="O25" s="452"/>
      <c r="P25" s="452"/>
      <c r="Q25" s="452"/>
      <c r="R25" s="517"/>
      <c r="S25" s="452"/>
      <c r="T25" s="452"/>
      <c r="U25" s="452"/>
      <c r="V25" s="452"/>
      <c r="W25" s="452"/>
      <c r="X25" s="452"/>
      <c r="Y25" s="532"/>
      <c r="Z25" s="532"/>
      <c r="AA25" s="532"/>
      <c r="AB25" s="532"/>
      <c r="AC25" s="452"/>
      <c r="AD25" s="452"/>
    </row>
    <row r="26" spans="1:30" ht="19.5">
      <c r="A26" s="457"/>
      <c r="B26" s="408"/>
      <c r="C26" s="408"/>
      <c r="D26" s="456"/>
      <c r="F26" s="486"/>
      <c r="G26" s="486"/>
      <c r="H26" s="457"/>
      <c r="I26" s="457"/>
      <c r="J26" s="457"/>
      <c r="K26" s="452"/>
      <c r="L26" s="457"/>
      <c r="M26" s="457"/>
      <c r="N26" s="457"/>
      <c r="O26" s="452"/>
      <c r="P26" s="452"/>
      <c r="Q26" s="452"/>
      <c r="R26" s="517"/>
      <c r="S26" s="452"/>
      <c r="T26" s="452"/>
      <c r="U26" s="452"/>
      <c r="V26" s="452"/>
      <c r="W26" s="452"/>
      <c r="X26" s="452"/>
      <c r="Y26" s="532"/>
      <c r="Z26" s="532"/>
      <c r="AA26" s="532"/>
      <c r="AB26" s="532"/>
      <c r="AC26" s="452"/>
      <c r="AD26" s="452"/>
    </row>
    <row r="27" spans="1:30" ht="19.5">
      <c r="A27" s="457"/>
      <c r="B27" s="408"/>
      <c r="C27" s="408"/>
      <c r="D27" s="456"/>
      <c r="F27" s="486"/>
      <c r="G27" s="486"/>
      <c r="H27" s="457"/>
      <c r="I27" s="457"/>
      <c r="J27" s="457"/>
      <c r="K27" s="452"/>
      <c r="L27" s="457"/>
      <c r="M27" s="457"/>
      <c r="N27" s="457"/>
      <c r="O27" s="452"/>
      <c r="P27" s="452"/>
      <c r="Q27" s="452"/>
      <c r="R27" s="517"/>
      <c r="S27" s="452"/>
      <c r="T27" s="452"/>
      <c r="U27" s="452"/>
      <c r="V27" s="452"/>
      <c r="W27" s="452"/>
      <c r="X27" s="452"/>
      <c r="Y27" s="532"/>
      <c r="Z27" s="532"/>
      <c r="AA27" s="532"/>
      <c r="AB27" s="532"/>
      <c r="AC27" s="452"/>
      <c r="AD27" s="452"/>
    </row>
    <row r="28" spans="1:30" ht="19.5">
      <c r="A28" s="457"/>
      <c r="B28" s="408"/>
      <c r="C28" s="408"/>
      <c r="D28" s="456"/>
      <c r="F28" s="486"/>
      <c r="G28" s="486"/>
      <c r="H28" s="457"/>
      <c r="I28" s="457"/>
      <c r="J28" s="457"/>
      <c r="K28" s="452"/>
      <c r="L28" s="457"/>
      <c r="M28" s="457"/>
      <c r="N28" s="457"/>
      <c r="O28" s="452"/>
      <c r="P28" s="452"/>
      <c r="Q28" s="452"/>
      <c r="R28" s="517"/>
      <c r="S28" s="452"/>
      <c r="T28" s="452"/>
      <c r="U28" s="452"/>
      <c r="V28" s="452"/>
      <c r="W28" s="452"/>
      <c r="X28" s="452"/>
      <c r="Y28" s="532"/>
      <c r="Z28" s="532"/>
      <c r="AA28" s="532"/>
      <c r="AB28" s="532"/>
      <c r="AC28" s="452"/>
      <c r="AD28" s="452"/>
    </row>
    <row r="29" spans="1:30" ht="19.5">
      <c r="A29" s="457"/>
      <c r="B29" s="408"/>
      <c r="C29" s="408"/>
      <c r="D29" s="456"/>
      <c r="F29" s="486"/>
      <c r="G29" s="486"/>
      <c r="H29" s="457"/>
      <c r="I29" s="457"/>
      <c r="J29" s="457"/>
      <c r="K29" s="452"/>
      <c r="L29" s="457"/>
      <c r="M29" s="457"/>
      <c r="N29" s="457"/>
      <c r="O29" s="452"/>
      <c r="P29" s="452"/>
      <c r="Q29" s="452"/>
      <c r="R29" s="517"/>
      <c r="S29" s="452"/>
      <c r="T29" s="452"/>
      <c r="U29" s="452"/>
      <c r="V29" s="452"/>
      <c r="W29" s="452"/>
      <c r="X29" s="452"/>
      <c r="Y29" s="532"/>
      <c r="Z29" s="532"/>
      <c r="AA29" s="532"/>
      <c r="AB29" s="532"/>
      <c r="AC29" s="452"/>
      <c r="AD29" s="452"/>
    </row>
    <row r="30" spans="1:30" ht="19.5">
      <c r="A30" s="457"/>
      <c r="B30" s="408"/>
      <c r="C30" s="408"/>
      <c r="D30" s="456"/>
      <c r="F30" s="486"/>
      <c r="G30" s="486"/>
      <c r="H30" s="457"/>
      <c r="I30" s="457"/>
      <c r="J30" s="457"/>
      <c r="K30" s="452"/>
      <c r="L30" s="457"/>
      <c r="M30" s="457"/>
      <c r="N30" s="457"/>
      <c r="O30" s="452"/>
      <c r="P30" s="452"/>
      <c r="Q30" s="452"/>
      <c r="R30" s="517"/>
      <c r="S30" s="452"/>
      <c r="T30" s="452"/>
      <c r="U30" s="452"/>
      <c r="V30" s="452"/>
      <c r="W30" s="452"/>
      <c r="X30" s="452"/>
      <c r="Y30" s="532"/>
      <c r="Z30" s="532"/>
      <c r="AA30" s="532"/>
      <c r="AB30" s="532"/>
      <c r="AC30" s="452"/>
      <c r="AD30" s="452"/>
    </row>
    <row r="31" spans="1:30" ht="19.5">
      <c r="A31" s="457"/>
      <c r="B31" s="408"/>
      <c r="C31" s="408"/>
      <c r="D31" s="456"/>
      <c r="F31" s="486"/>
      <c r="G31" s="486"/>
      <c r="H31" s="457"/>
      <c r="I31" s="457"/>
      <c r="J31" s="457"/>
      <c r="K31" s="452"/>
      <c r="L31" s="457"/>
      <c r="M31" s="457"/>
      <c r="N31" s="457"/>
      <c r="O31" s="452"/>
      <c r="P31" s="452"/>
      <c r="Q31" s="452"/>
      <c r="R31" s="517"/>
      <c r="S31" s="452"/>
      <c r="T31" s="452"/>
      <c r="U31" s="452"/>
      <c r="V31" s="452"/>
      <c r="W31" s="452"/>
      <c r="X31" s="452"/>
      <c r="Y31" s="532"/>
      <c r="Z31" s="532"/>
      <c r="AA31" s="532"/>
      <c r="AB31" s="532"/>
      <c r="AC31" s="452"/>
      <c r="AD31" s="452"/>
    </row>
    <row r="32" spans="1:30" ht="19.5">
      <c r="A32" s="457"/>
      <c r="B32" s="408"/>
      <c r="C32" s="408"/>
      <c r="D32" s="456"/>
      <c r="F32" s="486"/>
      <c r="G32" s="486"/>
      <c r="H32" s="457"/>
      <c r="I32" s="457"/>
      <c r="J32" s="457"/>
      <c r="K32" s="452"/>
      <c r="L32" s="457"/>
      <c r="M32" s="457"/>
      <c r="N32" s="457"/>
      <c r="O32" s="452"/>
      <c r="P32" s="452"/>
      <c r="Q32" s="452"/>
      <c r="R32" s="517"/>
      <c r="S32" s="452"/>
      <c r="T32" s="452"/>
      <c r="U32" s="452"/>
      <c r="V32" s="452"/>
      <c r="W32" s="452"/>
      <c r="X32" s="452"/>
      <c r="Y32" s="532"/>
      <c r="Z32" s="532"/>
      <c r="AA32" s="532"/>
      <c r="AB32" s="532"/>
      <c r="AC32" s="452"/>
      <c r="AD32" s="452"/>
    </row>
    <row r="33" spans="1:30" ht="19.5">
      <c r="A33" s="457"/>
      <c r="B33" s="408"/>
      <c r="C33" s="408"/>
      <c r="D33" s="456"/>
      <c r="F33" s="486"/>
      <c r="G33" s="486"/>
      <c r="H33" s="457"/>
      <c r="I33" s="457"/>
      <c r="J33" s="457"/>
      <c r="K33" s="452"/>
      <c r="L33" s="457"/>
      <c r="M33" s="457"/>
      <c r="N33" s="457"/>
      <c r="O33" s="452"/>
      <c r="P33" s="452"/>
      <c r="Q33" s="452"/>
      <c r="R33" s="517"/>
      <c r="S33" s="452"/>
      <c r="T33" s="452"/>
      <c r="U33" s="452"/>
      <c r="V33" s="452"/>
      <c r="W33" s="452"/>
      <c r="X33" s="452"/>
      <c r="Y33" s="532"/>
      <c r="Z33" s="532"/>
      <c r="AA33" s="532"/>
      <c r="AB33" s="532"/>
      <c r="AC33" s="452"/>
      <c r="AD33" s="452"/>
    </row>
    <row r="34" spans="1:30" ht="19.5">
      <c r="A34" s="457"/>
      <c r="B34" s="408"/>
      <c r="C34" s="408"/>
      <c r="D34" s="456"/>
      <c r="F34" s="486"/>
      <c r="G34" s="486"/>
      <c r="H34" s="457"/>
      <c r="I34" s="457"/>
      <c r="J34" s="457"/>
      <c r="K34" s="452"/>
      <c r="L34" s="457"/>
      <c r="M34" s="457"/>
      <c r="N34" s="457"/>
      <c r="O34" s="452"/>
      <c r="P34" s="452"/>
      <c r="Q34" s="452"/>
      <c r="R34" s="517"/>
      <c r="S34" s="452"/>
      <c r="T34" s="452"/>
      <c r="U34" s="452"/>
      <c r="V34" s="452"/>
      <c r="W34" s="452"/>
      <c r="X34" s="452"/>
      <c r="Y34" s="532"/>
      <c r="Z34" s="532"/>
      <c r="AA34" s="532"/>
      <c r="AB34" s="532"/>
      <c r="AC34" s="452"/>
      <c r="AD34" s="452"/>
    </row>
    <row r="35" spans="1:30" ht="19.5">
      <c r="A35" s="457"/>
      <c r="B35" s="408"/>
      <c r="C35" s="408"/>
      <c r="D35" s="456"/>
      <c r="F35" s="486"/>
      <c r="G35" s="486"/>
      <c r="H35" s="457"/>
      <c r="I35" s="457"/>
      <c r="J35" s="457"/>
      <c r="K35" s="452"/>
      <c r="L35" s="457"/>
      <c r="M35" s="457"/>
      <c r="N35" s="457"/>
      <c r="O35" s="452"/>
      <c r="P35" s="452"/>
      <c r="Q35" s="452"/>
      <c r="R35" s="517"/>
      <c r="S35" s="452"/>
      <c r="T35" s="452"/>
      <c r="U35" s="452"/>
      <c r="V35" s="452"/>
      <c r="W35" s="452"/>
      <c r="X35" s="452"/>
      <c r="Y35" s="532"/>
      <c r="Z35" s="532"/>
      <c r="AA35" s="532"/>
      <c r="AB35" s="532"/>
      <c r="AC35" s="452"/>
      <c r="AD35" s="452"/>
    </row>
    <row r="36" spans="1:30" ht="19.5">
      <c r="A36" s="457"/>
      <c r="B36" s="408"/>
      <c r="C36" s="408"/>
      <c r="D36" s="456"/>
      <c r="F36" s="486"/>
      <c r="G36" s="486"/>
      <c r="H36" s="457"/>
      <c r="I36" s="457"/>
      <c r="J36" s="457"/>
      <c r="K36" s="452"/>
      <c r="L36" s="457"/>
      <c r="M36" s="457"/>
      <c r="N36" s="457"/>
      <c r="O36" s="452"/>
      <c r="P36" s="452"/>
      <c r="Q36" s="452"/>
      <c r="R36" s="517"/>
      <c r="S36" s="452"/>
      <c r="T36" s="452"/>
      <c r="U36" s="452"/>
      <c r="V36" s="452"/>
      <c r="W36" s="452"/>
      <c r="X36" s="452"/>
      <c r="Y36" s="532"/>
      <c r="Z36" s="532"/>
      <c r="AA36" s="532"/>
      <c r="AB36" s="532"/>
      <c r="AC36" s="452"/>
      <c r="AD36" s="452"/>
    </row>
    <row r="37" spans="1:30" ht="19.5">
      <c r="A37" s="457"/>
      <c r="B37" s="408"/>
      <c r="C37" s="408"/>
      <c r="D37" s="456"/>
      <c r="F37" s="486"/>
      <c r="G37" s="486"/>
      <c r="H37" s="457"/>
      <c r="I37" s="457"/>
      <c r="J37" s="457"/>
      <c r="K37" s="452"/>
      <c r="L37" s="457"/>
      <c r="M37" s="457"/>
      <c r="N37" s="457"/>
      <c r="O37" s="452"/>
      <c r="P37" s="452"/>
      <c r="Q37" s="452"/>
      <c r="R37" s="517"/>
      <c r="S37" s="452"/>
      <c r="T37" s="452"/>
      <c r="U37" s="452"/>
      <c r="V37" s="452"/>
      <c r="W37" s="452"/>
      <c r="X37" s="452"/>
      <c r="Y37" s="532"/>
      <c r="Z37" s="532"/>
      <c r="AA37" s="532"/>
      <c r="AB37" s="532"/>
      <c r="AC37" s="452"/>
      <c r="AD37" s="452"/>
    </row>
    <row r="38" spans="1:30" ht="19.5">
      <c r="A38" s="457"/>
      <c r="B38" s="408"/>
      <c r="C38" s="408"/>
      <c r="D38" s="456"/>
      <c r="F38" s="486"/>
      <c r="G38" s="486"/>
      <c r="H38" s="457"/>
      <c r="I38" s="457"/>
      <c r="J38" s="457"/>
      <c r="K38" s="452"/>
      <c r="L38" s="457"/>
      <c r="M38" s="457"/>
      <c r="N38" s="457"/>
      <c r="O38" s="452"/>
      <c r="P38" s="452"/>
      <c r="Q38" s="452"/>
      <c r="R38" s="517"/>
      <c r="S38" s="452"/>
      <c r="T38" s="452"/>
      <c r="U38" s="452"/>
      <c r="V38" s="452"/>
      <c r="W38" s="452"/>
      <c r="X38" s="452"/>
      <c r="Y38" s="532"/>
      <c r="Z38" s="532"/>
      <c r="AA38" s="532"/>
      <c r="AB38" s="532"/>
      <c r="AC38" s="452"/>
      <c r="AD38" s="452"/>
    </row>
    <row r="39" spans="1:30" ht="19.5">
      <c r="A39" s="457"/>
      <c r="B39" s="408"/>
      <c r="C39" s="408"/>
      <c r="D39" s="456"/>
      <c r="F39" s="486"/>
      <c r="G39" s="486"/>
      <c r="H39" s="457"/>
      <c r="I39" s="457"/>
      <c r="J39" s="457"/>
      <c r="K39" s="452"/>
      <c r="L39" s="457"/>
      <c r="M39" s="457"/>
      <c r="N39" s="457"/>
      <c r="O39" s="452"/>
      <c r="P39" s="452"/>
      <c r="Q39" s="452"/>
      <c r="R39" s="517"/>
      <c r="S39" s="452"/>
      <c r="T39" s="452"/>
      <c r="U39" s="452"/>
      <c r="V39" s="452"/>
      <c r="W39" s="452"/>
      <c r="X39" s="452"/>
      <c r="Y39" s="532"/>
      <c r="Z39" s="532"/>
      <c r="AA39" s="532"/>
      <c r="AB39" s="532"/>
      <c r="AC39" s="452"/>
      <c r="AD39" s="452"/>
    </row>
    <row r="40" spans="1:30" ht="19.5">
      <c r="A40" s="457"/>
      <c r="B40" s="408"/>
      <c r="C40" s="408"/>
      <c r="D40" s="456"/>
      <c r="F40" s="486"/>
      <c r="G40" s="486"/>
      <c r="H40" s="457"/>
      <c r="I40" s="457"/>
      <c r="J40" s="457"/>
      <c r="K40" s="452"/>
      <c r="L40" s="457"/>
      <c r="M40" s="457"/>
      <c r="N40" s="457"/>
      <c r="O40" s="452"/>
      <c r="P40" s="452"/>
      <c r="Q40" s="452"/>
      <c r="R40" s="517"/>
      <c r="S40" s="452"/>
      <c r="T40" s="452"/>
      <c r="U40" s="452"/>
      <c r="V40" s="452"/>
      <c r="W40" s="452"/>
      <c r="X40" s="452"/>
      <c r="Y40" s="532"/>
      <c r="Z40" s="532"/>
      <c r="AA40" s="532"/>
      <c r="AB40" s="532"/>
      <c r="AC40" s="452"/>
      <c r="AD40" s="452"/>
    </row>
    <row r="41" spans="1:30" ht="19.5">
      <c r="A41" s="457"/>
      <c r="B41" s="408"/>
      <c r="C41" s="408"/>
      <c r="D41" s="456"/>
      <c r="F41" s="486"/>
      <c r="G41" s="486"/>
      <c r="H41" s="457"/>
      <c r="I41" s="457"/>
      <c r="J41" s="457"/>
      <c r="K41" s="452"/>
      <c r="L41" s="457"/>
      <c r="M41" s="457"/>
      <c r="N41" s="457"/>
      <c r="O41" s="452"/>
      <c r="P41" s="452"/>
      <c r="Q41" s="452"/>
      <c r="R41" s="517"/>
      <c r="S41" s="452"/>
      <c r="T41" s="452"/>
      <c r="U41" s="452"/>
      <c r="V41" s="452"/>
      <c r="W41" s="452"/>
      <c r="X41" s="452"/>
      <c r="Y41" s="532"/>
      <c r="Z41" s="532"/>
      <c r="AA41" s="532"/>
      <c r="AB41" s="532"/>
      <c r="AC41" s="452"/>
      <c r="AD41" s="452"/>
    </row>
    <row r="42" spans="1:30" ht="19.5">
      <c r="A42" s="457"/>
      <c r="B42" s="408"/>
      <c r="C42" s="408"/>
      <c r="D42" s="456"/>
      <c r="F42" s="486"/>
      <c r="G42" s="486"/>
      <c r="H42" s="457"/>
      <c r="I42" s="457"/>
      <c r="J42" s="457"/>
      <c r="K42" s="452"/>
      <c r="L42" s="457"/>
      <c r="M42" s="457"/>
      <c r="N42" s="457"/>
      <c r="O42" s="452"/>
      <c r="P42" s="452"/>
      <c r="Q42" s="452"/>
      <c r="R42" s="517"/>
      <c r="S42" s="452"/>
      <c r="T42" s="452"/>
      <c r="U42" s="452"/>
      <c r="V42" s="452"/>
      <c r="W42" s="452"/>
      <c r="X42" s="452"/>
      <c r="Y42" s="532"/>
      <c r="Z42" s="532"/>
      <c r="AA42" s="532"/>
      <c r="AB42" s="532"/>
      <c r="AC42" s="452"/>
      <c r="AD42" s="452"/>
    </row>
    <row r="43" spans="1:30" ht="19.5">
      <c r="A43" s="457"/>
      <c r="B43" s="408"/>
      <c r="C43" s="408"/>
      <c r="D43" s="456"/>
      <c r="F43" s="486"/>
      <c r="G43" s="486"/>
      <c r="H43" s="457"/>
      <c r="I43" s="457"/>
      <c r="J43" s="457"/>
      <c r="K43" s="452"/>
      <c r="L43" s="457"/>
      <c r="M43" s="457"/>
      <c r="N43" s="457"/>
      <c r="O43" s="452"/>
      <c r="P43" s="452"/>
      <c r="Q43" s="452"/>
      <c r="R43" s="517"/>
      <c r="S43" s="452"/>
      <c r="T43" s="452"/>
      <c r="U43" s="452"/>
      <c r="V43" s="452"/>
      <c r="W43" s="452"/>
      <c r="X43" s="452"/>
      <c r="Y43" s="532"/>
      <c r="Z43" s="532"/>
      <c r="AA43" s="532"/>
      <c r="AB43" s="532"/>
      <c r="AC43" s="452"/>
      <c r="AD43" s="452"/>
    </row>
    <row r="44" spans="1:30" ht="19.5">
      <c r="A44" s="457"/>
      <c r="D44" s="456"/>
      <c r="F44" s="486"/>
      <c r="G44" s="486"/>
      <c r="H44" s="457"/>
      <c r="I44" s="457"/>
      <c r="J44" s="457"/>
      <c r="K44" s="452"/>
      <c r="L44" s="457"/>
      <c r="M44" s="457"/>
      <c r="N44" s="457"/>
      <c r="O44" s="452"/>
      <c r="P44" s="452"/>
      <c r="Q44" s="452"/>
      <c r="R44" s="517"/>
      <c r="S44" s="452"/>
      <c r="T44" s="452"/>
      <c r="U44" s="452"/>
      <c r="V44" s="452"/>
      <c r="W44" s="452"/>
      <c r="X44" s="452"/>
      <c r="Y44" s="532"/>
      <c r="Z44" s="532"/>
      <c r="AA44" s="532"/>
      <c r="AB44" s="532"/>
      <c r="AC44" s="452"/>
      <c r="AD44" s="452"/>
    </row>
    <row r="45" spans="1:30" ht="19.5">
      <c r="A45" s="457"/>
      <c r="D45" s="456"/>
      <c r="F45" s="486"/>
      <c r="G45" s="486"/>
      <c r="H45" s="457"/>
      <c r="I45" s="457"/>
      <c r="J45" s="457"/>
      <c r="K45" s="452"/>
      <c r="L45" s="457"/>
      <c r="M45" s="457"/>
      <c r="N45" s="457"/>
      <c r="O45" s="452"/>
      <c r="P45" s="452"/>
      <c r="Q45" s="452"/>
      <c r="R45" s="517"/>
      <c r="S45" s="452"/>
      <c r="T45" s="452"/>
      <c r="U45" s="452"/>
      <c r="V45" s="452"/>
      <c r="W45" s="452"/>
      <c r="X45" s="452"/>
      <c r="Y45" s="532"/>
      <c r="Z45" s="532"/>
      <c r="AA45" s="532"/>
      <c r="AB45" s="532"/>
      <c r="AC45" s="452"/>
      <c r="AD45" s="452"/>
    </row>
  </sheetData>
  <mergeCells count="25">
    <mergeCell ref="AB1:AB7"/>
    <mergeCell ref="AC1:AC7"/>
    <mergeCell ref="H1:K2"/>
    <mergeCell ref="L1:O2"/>
    <mergeCell ref="H3:K4"/>
    <mergeCell ref="L3:O4"/>
    <mergeCell ref="P3:S4"/>
    <mergeCell ref="P1:U2"/>
    <mergeCell ref="X1:Y2"/>
    <mergeCell ref="Z1:AA2"/>
    <mergeCell ref="W1:W7"/>
    <mergeCell ref="X3:X7"/>
    <mergeCell ref="Y3:Y7"/>
    <mergeCell ref="Z3:Z7"/>
    <mergeCell ref="AA3:AA7"/>
    <mergeCell ref="G1:G7"/>
    <mergeCell ref="K5:K7"/>
    <mergeCell ref="O5:O7"/>
    <mergeCell ref="S5:S7"/>
    <mergeCell ref="V1:V7"/>
    <mergeCell ref="A1:A7"/>
    <mergeCell ref="B1:B7"/>
    <mergeCell ref="D1:D7"/>
    <mergeCell ref="E1:E7"/>
    <mergeCell ref="F1:F7"/>
  </mergeCells>
  <printOptions horizontalCentered="1"/>
  <pageMargins left="0.31496062992125984" right="0.31496062992125984" top="1.1417322834645669" bottom="0.55118110236220474" header="0.31496062992125984" footer="0.31496062992125984"/>
  <pageSetup scale="55" firstPageNumber="80" orientation="landscape" useFirstPageNumber="1" r:id="rId1"/>
  <headerFooter>
    <oddFooter>&amp;L&amp;A&amp;CСписък 2 излишни ОБВВПИ към 01.01.2023 г.&amp;R&amp;P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AL66"/>
  <sheetViews>
    <sheetView view="pageBreakPreview" topLeftCell="A3" zoomScale="70" zoomScaleNormal="100" workbookViewId="0">
      <pane xSplit="3" ySplit="5" topLeftCell="J8" activePane="bottomRight" state="frozen"/>
      <selection pane="topRight"/>
      <selection pane="bottomLeft"/>
      <selection pane="bottomRight" activeCell="L16" sqref="L16"/>
    </sheetView>
  </sheetViews>
  <sheetFormatPr defaultColWidth="9" defaultRowHeight="15.75"/>
  <cols>
    <col min="1" max="1" width="4.140625" style="372" customWidth="1"/>
    <col min="2" max="2" width="17.140625" style="373" customWidth="1"/>
    <col min="3" max="3" width="48.42578125" style="372" customWidth="1"/>
    <col min="4" max="4" width="5.85546875" style="374" customWidth="1"/>
    <col min="5" max="5" width="6.85546875" style="372" customWidth="1"/>
    <col min="6" max="6" width="6.5703125" style="372" customWidth="1"/>
    <col min="7" max="7" width="8.5703125" style="372" customWidth="1"/>
    <col min="8" max="8" width="5.28515625" style="372" customWidth="1"/>
    <col min="9" max="9" width="5" style="372" customWidth="1"/>
    <col min="10" max="10" width="6.140625" style="372" customWidth="1"/>
    <col min="11" max="11" width="6.28515625" style="372" customWidth="1"/>
    <col min="12" max="12" width="5.7109375" style="372" customWidth="1"/>
    <col min="13" max="13" width="5.28515625" style="372" customWidth="1"/>
    <col min="14" max="14" width="6" style="375" customWidth="1"/>
    <col min="15" max="15" width="6.28515625" style="375" customWidth="1"/>
    <col min="16" max="16" width="5.7109375" style="372" customWidth="1"/>
    <col min="17" max="17" width="6.5703125" style="372" customWidth="1"/>
    <col min="18" max="18" width="6.140625" style="375" customWidth="1"/>
    <col min="19" max="19" width="6.42578125" style="375" customWidth="1"/>
    <col min="20" max="21" width="6.7109375" style="375" customWidth="1"/>
    <col min="22" max="22" width="5.85546875" style="375" customWidth="1"/>
    <col min="23" max="23" width="6.7109375" style="375" customWidth="1"/>
    <col min="24" max="24" width="7.5703125" style="372" customWidth="1"/>
    <col min="25" max="25" width="7.140625" style="372" customWidth="1"/>
    <col min="26" max="26" width="7.7109375" style="375" customWidth="1"/>
    <col min="27" max="27" width="8.7109375" style="375" customWidth="1"/>
    <col min="28" max="28" width="10" style="374" customWidth="1"/>
    <col min="29" max="29" width="10.5703125" style="374" customWidth="1"/>
    <col min="30" max="30" width="4.5703125" style="372" customWidth="1"/>
    <col min="31" max="31" width="3.85546875" style="372" customWidth="1"/>
    <col min="32" max="32" width="5.28515625" style="372" customWidth="1"/>
    <col min="33" max="33" width="6.28515625" style="372" customWidth="1"/>
    <col min="34" max="34" width="6.5703125" style="374" customWidth="1"/>
    <col min="35" max="35" width="7.140625" style="374" customWidth="1"/>
    <col min="36" max="36" width="6.7109375" style="374" customWidth="1"/>
    <col min="37" max="37" width="3.7109375" style="372" customWidth="1"/>
    <col min="38" max="256" width="8.85546875" style="372"/>
    <col min="257" max="257" width="4.140625" style="372" customWidth="1"/>
    <col min="258" max="258" width="17.140625" style="372" customWidth="1"/>
    <col min="259" max="259" width="52.28515625" style="372" customWidth="1"/>
    <col min="260" max="260" width="5.85546875" style="372" customWidth="1"/>
    <col min="261" max="261" width="6.85546875" style="372" customWidth="1"/>
    <col min="262" max="262" width="6.5703125" style="372" customWidth="1"/>
    <col min="263" max="263" width="12" style="372" customWidth="1"/>
    <col min="264" max="264" width="6.7109375" style="372" customWidth="1"/>
    <col min="265" max="265" width="6.5703125" style="372" customWidth="1"/>
    <col min="266" max="267" width="7.42578125" style="372" customWidth="1"/>
    <col min="268" max="268" width="5.7109375" style="372" customWidth="1"/>
    <col min="269" max="269" width="5.28515625" style="372" customWidth="1"/>
    <col min="270" max="270" width="7" style="372" customWidth="1"/>
    <col min="271" max="271" width="6.85546875" style="372" customWidth="1"/>
    <col min="272" max="272" width="7.5703125" style="372" customWidth="1"/>
    <col min="273" max="273" width="7.140625" style="372" customWidth="1"/>
    <col min="274" max="274" width="7.7109375" style="372" customWidth="1"/>
    <col min="275" max="275" width="8.28515625" style="372" customWidth="1"/>
    <col min="276" max="279" width="6.7109375" style="372" customWidth="1"/>
    <col min="280" max="280" width="7.5703125" style="372" customWidth="1"/>
    <col min="281" max="281" width="7.140625" style="372" customWidth="1"/>
    <col min="282" max="282" width="9.140625" style="372" customWidth="1"/>
    <col min="283" max="283" width="8.7109375" style="372" customWidth="1"/>
    <col min="284" max="284" width="10" style="372" customWidth="1"/>
    <col min="285" max="285" width="10.5703125" style="372" customWidth="1"/>
    <col min="286" max="286" width="4.5703125" style="372" customWidth="1"/>
    <col min="287" max="287" width="3.85546875" style="372" customWidth="1"/>
    <col min="288" max="288" width="5.28515625" style="372" customWidth="1"/>
    <col min="289" max="289" width="6.28515625" style="372" customWidth="1"/>
    <col min="290" max="290" width="6.5703125" style="372" customWidth="1"/>
    <col min="291" max="291" width="7.140625" style="372" customWidth="1"/>
    <col min="292" max="292" width="8" style="372" customWidth="1"/>
    <col min="293" max="293" width="3.7109375" style="372" customWidth="1"/>
    <col min="294" max="512" width="8.85546875" style="372"/>
    <col min="513" max="513" width="4.140625" style="372" customWidth="1"/>
    <col min="514" max="514" width="17.140625" style="372" customWidth="1"/>
    <col min="515" max="515" width="52.28515625" style="372" customWidth="1"/>
    <col min="516" max="516" width="5.85546875" style="372" customWidth="1"/>
    <col min="517" max="517" width="6.85546875" style="372" customWidth="1"/>
    <col min="518" max="518" width="6.5703125" style="372" customWidth="1"/>
    <col min="519" max="519" width="12" style="372" customWidth="1"/>
    <col min="520" max="520" width="6.7109375" style="372" customWidth="1"/>
    <col min="521" max="521" width="6.5703125" style="372" customWidth="1"/>
    <col min="522" max="523" width="7.42578125" style="372" customWidth="1"/>
    <col min="524" max="524" width="5.7109375" style="372" customWidth="1"/>
    <col min="525" max="525" width="5.28515625" style="372" customWidth="1"/>
    <col min="526" max="526" width="7" style="372" customWidth="1"/>
    <col min="527" max="527" width="6.85546875" style="372" customWidth="1"/>
    <col min="528" max="528" width="7.5703125" style="372" customWidth="1"/>
    <col min="529" max="529" width="7.140625" style="372" customWidth="1"/>
    <col min="530" max="530" width="7.7109375" style="372" customWidth="1"/>
    <col min="531" max="531" width="8.28515625" style="372" customWidth="1"/>
    <col min="532" max="535" width="6.7109375" style="372" customWidth="1"/>
    <col min="536" max="536" width="7.5703125" style="372" customWidth="1"/>
    <col min="537" max="537" width="7.140625" style="372" customWidth="1"/>
    <col min="538" max="538" width="9.140625" style="372" customWidth="1"/>
    <col min="539" max="539" width="8.7109375" style="372" customWidth="1"/>
    <col min="540" max="540" width="10" style="372" customWidth="1"/>
    <col min="541" max="541" width="10.5703125" style="372" customWidth="1"/>
    <col min="542" max="542" width="4.5703125" style="372" customWidth="1"/>
    <col min="543" max="543" width="3.85546875" style="372" customWidth="1"/>
    <col min="544" max="544" width="5.28515625" style="372" customWidth="1"/>
    <col min="545" max="545" width="6.28515625" style="372" customWidth="1"/>
    <col min="546" max="546" width="6.5703125" style="372" customWidth="1"/>
    <col min="547" max="547" width="7.140625" style="372" customWidth="1"/>
    <col min="548" max="548" width="8" style="372" customWidth="1"/>
    <col min="549" max="549" width="3.7109375" style="372" customWidth="1"/>
    <col min="550" max="768" width="8.85546875" style="372"/>
    <col min="769" max="769" width="4.140625" style="372" customWidth="1"/>
    <col min="770" max="770" width="17.140625" style="372" customWidth="1"/>
    <col min="771" max="771" width="52.28515625" style="372" customWidth="1"/>
    <col min="772" max="772" width="5.85546875" style="372" customWidth="1"/>
    <col min="773" max="773" width="6.85546875" style="372" customWidth="1"/>
    <col min="774" max="774" width="6.5703125" style="372" customWidth="1"/>
    <col min="775" max="775" width="12" style="372" customWidth="1"/>
    <col min="776" max="776" width="6.7109375" style="372" customWidth="1"/>
    <col min="777" max="777" width="6.5703125" style="372" customWidth="1"/>
    <col min="778" max="779" width="7.42578125" style="372" customWidth="1"/>
    <col min="780" max="780" width="5.7109375" style="372" customWidth="1"/>
    <col min="781" max="781" width="5.28515625" style="372" customWidth="1"/>
    <col min="782" max="782" width="7" style="372" customWidth="1"/>
    <col min="783" max="783" width="6.85546875" style="372" customWidth="1"/>
    <col min="784" max="784" width="7.5703125" style="372" customWidth="1"/>
    <col min="785" max="785" width="7.140625" style="372" customWidth="1"/>
    <col min="786" max="786" width="7.7109375" style="372" customWidth="1"/>
    <col min="787" max="787" width="8.28515625" style="372" customWidth="1"/>
    <col min="788" max="791" width="6.7109375" style="372" customWidth="1"/>
    <col min="792" max="792" width="7.5703125" style="372" customWidth="1"/>
    <col min="793" max="793" width="7.140625" style="372" customWidth="1"/>
    <col min="794" max="794" width="9.140625" style="372" customWidth="1"/>
    <col min="795" max="795" width="8.7109375" style="372" customWidth="1"/>
    <col min="796" max="796" width="10" style="372" customWidth="1"/>
    <col min="797" max="797" width="10.5703125" style="372" customWidth="1"/>
    <col min="798" max="798" width="4.5703125" style="372" customWidth="1"/>
    <col min="799" max="799" width="3.85546875" style="372" customWidth="1"/>
    <col min="800" max="800" width="5.28515625" style="372" customWidth="1"/>
    <col min="801" max="801" width="6.28515625" style="372" customWidth="1"/>
    <col min="802" max="802" width="6.5703125" style="372" customWidth="1"/>
    <col min="803" max="803" width="7.140625" style="372" customWidth="1"/>
    <col min="804" max="804" width="8" style="372" customWidth="1"/>
    <col min="805" max="805" width="3.7109375" style="372" customWidth="1"/>
    <col min="806" max="1024" width="8.85546875" style="372"/>
    <col min="1025" max="1025" width="4.140625" style="372" customWidth="1"/>
    <col min="1026" max="1026" width="17.140625" style="372" customWidth="1"/>
    <col min="1027" max="1027" width="52.28515625" style="372" customWidth="1"/>
    <col min="1028" max="1028" width="5.85546875" style="372" customWidth="1"/>
    <col min="1029" max="1029" width="6.85546875" style="372" customWidth="1"/>
    <col min="1030" max="1030" width="6.5703125" style="372" customWidth="1"/>
    <col min="1031" max="1031" width="12" style="372" customWidth="1"/>
    <col min="1032" max="1032" width="6.7109375" style="372" customWidth="1"/>
    <col min="1033" max="1033" width="6.5703125" style="372" customWidth="1"/>
    <col min="1034" max="1035" width="7.42578125" style="372" customWidth="1"/>
    <col min="1036" max="1036" width="5.7109375" style="372" customWidth="1"/>
    <col min="1037" max="1037" width="5.28515625" style="372" customWidth="1"/>
    <col min="1038" max="1038" width="7" style="372" customWidth="1"/>
    <col min="1039" max="1039" width="6.85546875" style="372" customWidth="1"/>
    <col min="1040" max="1040" width="7.5703125" style="372" customWidth="1"/>
    <col min="1041" max="1041" width="7.140625" style="372" customWidth="1"/>
    <col min="1042" max="1042" width="7.7109375" style="372" customWidth="1"/>
    <col min="1043" max="1043" width="8.28515625" style="372" customWidth="1"/>
    <col min="1044" max="1047" width="6.7109375" style="372" customWidth="1"/>
    <col min="1048" max="1048" width="7.5703125" style="372" customWidth="1"/>
    <col min="1049" max="1049" width="7.140625" style="372" customWidth="1"/>
    <col min="1050" max="1050" width="9.140625" style="372" customWidth="1"/>
    <col min="1051" max="1051" width="8.7109375" style="372" customWidth="1"/>
    <col min="1052" max="1052" width="10" style="372" customWidth="1"/>
    <col min="1053" max="1053" width="10.5703125" style="372" customWidth="1"/>
    <col min="1054" max="1054" width="4.5703125" style="372" customWidth="1"/>
    <col min="1055" max="1055" width="3.85546875" style="372" customWidth="1"/>
    <col min="1056" max="1056" width="5.28515625" style="372" customWidth="1"/>
    <col min="1057" max="1057" width="6.28515625" style="372" customWidth="1"/>
    <col min="1058" max="1058" width="6.5703125" style="372" customWidth="1"/>
    <col min="1059" max="1059" width="7.140625" style="372" customWidth="1"/>
    <col min="1060" max="1060" width="8" style="372" customWidth="1"/>
    <col min="1061" max="1061" width="3.7109375" style="372" customWidth="1"/>
    <col min="1062" max="1280" width="8.85546875" style="372"/>
    <col min="1281" max="1281" width="4.140625" style="372" customWidth="1"/>
    <col min="1282" max="1282" width="17.140625" style="372" customWidth="1"/>
    <col min="1283" max="1283" width="52.28515625" style="372" customWidth="1"/>
    <col min="1284" max="1284" width="5.85546875" style="372" customWidth="1"/>
    <col min="1285" max="1285" width="6.85546875" style="372" customWidth="1"/>
    <col min="1286" max="1286" width="6.5703125" style="372" customWidth="1"/>
    <col min="1287" max="1287" width="12" style="372" customWidth="1"/>
    <col min="1288" max="1288" width="6.7109375" style="372" customWidth="1"/>
    <col min="1289" max="1289" width="6.5703125" style="372" customWidth="1"/>
    <col min="1290" max="1291" width="7.42578125" style="372" customWidth="1"/>
    <col min="1292" max="1292" width="5.7109375" style="372" customWidth="1"/>
    <col min="1293" max="1293" width="5.28515625" style="372" customWidth="1"/>
    <col min="1294" max="1294" width="7" style="372" customWidth="1"/>
    <col min="1295" max="1295" width="6.85546875" style="372" customWidth="1"/>
    <col min="1296" max="1296" width="7.5703125" style="372" customWidth="1"/>
    <col min="1297" max="1297" width="7.140625" style="372" customWidth="1"/>
    <col min="1298" max="1298" width="7.7109375" style="372" customWidth="1"/>
    <col min="1299" max="1299" width="8.28515625" style="372" customWidth="1"/>
    <col min="1300" max="1303" width="6.7109375" style="372" customWidth="1"/>
    <col min="1304" max="1304" width="7.5703125" style="372" customWidth="1"/>
    <col min="1305" max="1305" width="7.140625" style="372" customWidth="1"/>
    <col min="1306" max="1306" width="9.140625" style="372" customWidth="1"/>
    <col min="1307" max="1307" width="8.7109375" style="372" customWidth="1"/>
    <col min="1308" max="1308" width="10" style="372" customWidth="1"/>
    <col min="1309" max="1309" width="10.5703125" style="372" customWidth="1"/>
    <col min="1310" max="1310" width="4.5703125" style="372" customWidth="1"/>
    <col min="1311" max="1311" width="3.85546875" style="372" customWidth="1"/>
    <col min="1312" max="1312" width="5.28515625" style="372" customWidth="1"/>
    <col min="1313" max="1313" width="6.28515625" style="372" customWidth="1"/>
    <col min="1314" max="1314" width="6.5703125" style="372" customWidth="1"/>
    <col min="1315" max="1315" width="7.140625" style="372" customWidth="1"/>
    <col min="1316" max="1316" width="8" style="372" customWidth="1"/>
    <col min="1317" max="1317" width="3.7109375" style="372" customWidth="1"/>
    <col min="1318" max="1536" width="8.85546875" style="372"/>
    <col min="1537" max="1537" width="4.140625" style="372" customWidth="1"/>
    <col min="1538" max="1538" width="17.140625" style="372" customWidth="1"/>
    <col min="1539" max="1539" width="52.28515625" style="372" customWidth="1"/>
    <col min="1540" max="1540" width="5.85546875" style="372" customWidth="1"/>
    <col min="1541" max="1541" width="6.85546875" style="372" customWidth="1"/>
    <col min="1542" max="1542" width="6.5703125" style="372" customWidth="1"/>
    <col min="1543" max="1543" width="12" style="372" customWidth="1"/>
    <col min="1544" max="1544" width="6.7109375" style="372" customWidth="1"/>
    <col min="1545" max="1545" width="6.5703125" style="372" customWidth="1"/>
    <col min="1546" max="1547" width="7.42578125" style="372" customWidth="1"/>
    <col min="1548" max="1548" width="5.7109375" style="372" customWidth="1"/>
    <col min="1549" max="1549" width="5.28515625" style="372" customWidth="1"/>
    <col min="1550" max="1550" width="7" style="372" customWidth="1"/>
    <col min="1551" max="1551" width="6.85546875" style="372" customWidth="1"/>
    <col min="1552" max="1552" width="7.5703125" style="372" customWidth="1"/>
    <col min="1553" max="1553" width="7.140625" style="372" customWidth="1"/>
    <col min="1554" max="1554" width="7.7109375" style="372" customWidth="1"/>
    <col min="1555" max="1555" width="8.28515625" style="372" customWidth="1"/>
    <col min="1556" max="1559" width="6.7109375" style="372" customWidth="1"/>
    <col min="1560" max="1560" width="7.5703125" style="372" customWidth="1"/>
    <col min="1561" max="1561" width="7.140625" style="372" customWidth="1"/>
    <col min="1562" max="1562" width="9.140625" style="372" customWidth="1"/>
    <col min="1563" max="1563" width="8.7109375" style="372" customWidth="1"/>
    <col min="1564" max="1564" width="10" style="372" customWidth="1"/>
    <col min="1565" max="1565" width="10.5703125" style="372" customWidth="1"/>
    <col min="1566" max="1566" width="4.5703125" style="372" customWidth="1"/>
    <col min="1567" max="1567" width="3.85546875" style="372" customWidth="1"/>
    <col min="1568" max="1568" width="5.28515625" style="372" customWidth="1"/>
    <col min="1569" max="1569" width="6.28515625" style="372" customWidth="1"/>
    <col min="1570" max="1570" width="6.5703125" style="372" customWidth="1"/>
    <col min="1571" max="1571" width="7.140625" style="372" customWidth="1"/>
    <col min="1572" max="1572" width="8" style="372" customWidth="1"/>
    <col min="1573" max="1573" width="3.7109375" style="372" customWidth="1"/>
    <col min="1574" max="1792" width="8.85546875" style="372"/>
    <col min="1793" max="1793" width="4.140625" style="372" customWidth="1"/>
    <col min="1794" max="1794" width="17.140625" style="372" customWidth="1"/>
    <col min="1795" max="1795" width="52.28515625" style="372" customWidth="1"/>
    <col min="1796" max="1796" width="5.85546875" style="372" customWidth="1"/>
    <col min="1797" max="1797" width="6.85546875" style="372" customWidth="1"/>
    <col min="1798" max="1798" width="6.5703125" style="372" customWidth="1"/>
    <col min="1799" max="1799" width="12" style="372" customWidth="1"/>
    <col min="1800" max="1800" width="6.7109375" style="372" customWidth="1"/>
    <col min="1801" max="1801" width="6.5703125" style="372" customWidth="1"/>
    <col min="1802" max="1803" width="7.42578125" style="372" customWidth="1"/>
    <col min="1804" max="1804" width="5.7109375" style="372" customWidth="1"/>
    <col min="1805" max="1805" width="5.28515625" style="372" customWidth="1"/>
    <col min="1806" max="1806" width="7" style="372" customWidth="1"/>
    <col min="1807" max="1807" width="6.85546875" style="372" customWidth="1"/>
    <col min="1808" max="1808" width="7.5703125" style="372" customWidth="1"/>
    <col min="1809" max="1809" width="7.140625" style="372" customWidth="1"/>
    <col min="1810" max="1810" width="7.7109375" style="372" customWidth="1"/>
    <col min="1811" max="1811" width="8.28515625" style="372" customWidth="1"/>
    <col min="1812" max="1815" width="6.7109375" style="372" customWidth="1"/>
    <col min="1816" max="1816" width="7.5703125" style="372" customWidth="1"/>
    <col min="1817" max="1817" width="7.140625" style="372" customWidth="1"/>
    <col min="1818" max="1818" width="9.140625" style="372" customWidth="1"/>
    <col min="1819" max="1819" width="8.7109375" style="372" customWidth="1"/>
    <col min="1820" max="1820" width="10" style="372" customWidth="1"/>
    <col min="1821" max="1821" width="10.5703125" style="372" customWidth="1"/>
    <col min="1822" max="1822" width="4.5703125" style="372" customWidth="1"/>
    <col min="1823" max="1823" width="3.85546875" style="372" customWidth="1"/>
    <col min="1824" max="1824" width="5.28515625" style="372" customWidth="1"/>
    <col min="1825" max="1825" width="6.28515625" style="372" customWidth="1"/>
    <col min="1826" max="1826" width="6.5703125" style="372" customWidth="1"/>
    <col min="1827" max="1827" width="7.140625" style="372" customWidth="1"/>
    <col min="1828" max="1828" width="8" style="372" customWidth="1"/>
    <col min="1829" max="1829" width="3.7109375" style="372" customWidth="1"/>
    <col min="1830" max="2048" width="8.85546875" style="372"/>
    <col min="2049" max="2049" width="4.140625" style="372" customWidth="1"/>
    <col min="2050" max="2050" width="17.140625" style="372" customWidth="1"/>
    <col min="2051" max="2051" width="52.28515625" style="372" customWidth="1"/>
    <col min="2052" max="2052" width="5.85546875" style="372" customWidth="1"/>
    <col min="2053" max="2053" width="6.85546875" style="372" customWidth="1"/>
    <col min="2054" max="2054" width="6.5703125" style="372" customWidth="1"/>
    <col min="2055" max="2055" width="12" style="372" customWidth="1"/>
    <col min="2056" max="2056" width="6.7109375" style="372" customWidth="1"/>
    <col min="2057" max="2057" width="6.5703125" style="372" customWidth="1"/>
    <col min="2058" max="2059" width="7.42578125" style="372" customWidth="1"/>
    <col min="2060" max="2060" width="5.7109375" style="372" customWidth="1"/>
    <col min="2061" max="2061" width="5.28515625" style="372" customWidth="1"/>
    <col min="2062" max="2062" width="7" style="372" customWidth="1"/>
    <col min="2063" max="2063" width="6.85546875" style="372" customWidth="1"/>
    <col min="2064" max="2064" width="7.5703125" style="372" customWidth="1"/>
    <col min="2065" max="2065" width="7.140625" style="372" customWidth="1"/>
    <col min="2066" max="2066" width="7.7109375" style="372" customWidth="1"/>
    <col min="2067" max="2067" width="8.28515625" style="372" customWidth="1"/>
    <col min="2068" max="2071" width="6.7109375" style="372" customWidth="1"/>
    <col min="2072" max="2072" width="7.5703125" style="372" customWidth="1"/>
    <col min="2073" max="2073" width="7.140625" style="372" customWidth="1"/>
    <col min="2074" max="2074" width="9.140625" style="372" customWidth="1"/>
    <col min="2075" max="2075" width="8.7109375" style="372" customWidth="1"/>
    <col min="2076" max="2076" width="10" style="372" customWidth="1"/>
    <col min="2077" max="2077" width="10.5703125" style="372" customWidth="1"/>
    <col min="2078" max="2078" width="4.5703125" style="372" customWidth="1"/>
    <col min="2079" max="2079" width="3.85546875" style="372" customWidth="1"/>
    <col min="2080" max="2080" width="5.28515625" style="372" customWidth="1"/>
    <col min="2081" max="2081" width="6.28515625" style="372" customWidth="1"/>
    <col min="2082" max="2082" width="6.5703125" style="372" customWidth="1"/>
    <col min="2083" max="2083" width="7.140625" style="372" customWidth="1"/>
    <col min="2084" max="2084" width="8" style="372" customWidth="1"/>
    <col min="2085" max="2085" width="3.7109375" style="372" customWidth="1"/>
    <col min="2086" max="2304" width="8.85546875" style="372"/>
    <col min="2305" max="2305" width="4.140625" style="372" customWidth="1"/>
    <col min="2306" max="2306" width="17.140625" style="372" customWidth="1"/>
    <col min="2307" max="2307" width="52.28515625" style="372" customWidth="1"/>
    <col min="2308" max="2308" width="5.85546875" style="372" customWidth="1"/>
    <col min="2309" max="2309" width="6.85546875" style="372" customWidth="1"/>
    <col min="2310" max="2310" width="6.5703125" style="372" customWidth="1"/>
    <col min="2311" max="2311" width="12" style="372" customWidth="1"/>
    <col min="2312" max="2312" width="6.7109375" style="372" customWidth="1"/>
    <col min="2313" max="2313" width="6.5703125" style="372" customWidth="1"/>
    <col min="2314" max="2315" width="7.42578125" style="372" customWidth="1"/>
    <col min="2316" max="2316" width="5.7109375" style="372" customWidth="1"/>
    <col min="2317" max="2317" width="5.28515625" style="372" customWidth="1"/>
    <col min="2318" max="2318" width="7" style="372" customWidth="1"/>
    <col min="2319" max="2319" width="6.85546875" style="372" customWidth="1"/>
    <col min="2320" max="2320" width="7.5703125" style="372" customWidth="1"/>
    <col min="2321" max="2321" width="7.140625" style="372" customWidth="1"/>
    <col min="2322" max="2322" width="7.7109375" style="372" customWidth="1"/>
    <col min="2323" max="2323" width="8.28515625" style="372" customWidth="1"/>
    <col min="2324" max="2327" width="6.7109375" style="372" customWidth="1"/>
    <col min="2328" max="2328" width="7.5703125" style="372" customWidth="1"/>
    <col min="2329" max="2329" width="7.140625" style="372" customWidth="1"/>
    <col min="2330" max="2330" width="9.140625" style="372" customWidth="1"/>
    <col min="2331" max="2331" width="8.7109375" style="372" customWidth="1"/>
    <col min="2332" max="2332" width="10" style="372" customWidth="1"/>
    <col min="2333" max="2333" width="10.5703125" style="372" customWidth="1"/>
    <col min="2334" max="2334" width="4.5703125" style="372" customWidth="1"/>
    <col min="2335" max="2335" width="3.85546875" style="372" customWidth="1"/>
    <col min="2336" max="2336" width="5.28515625" style="372" customWidth="1"/>
    <col min="2337" max="2337" width="6.28515625" style="372" customWidth="1"/>
    <col min="2338" max="2338" width="6.5703125" style="372" customWidth="1"/>
    <col min="2339" max="2339" width="7.140625" style="372" customWidth="1"/>
    <col min="2340" max="2340" width="8" style="372" customWidth="1"/>
    <col min="2341" max="2341" width="3.7109375" style="372" customWidth="1"/>
    <col min="2342" max="2560" width="8.85546875" style="372"/>
    <col min="2561" max="2561" width="4.140625" style="372" customWidth="1"/>
    <col min="2562" max="2562" width="17.140625" style="372" customWidth="1"/>
    <col min="2563" max="2563" width="52.28515625" style="372" customWidth="1"/>
    <col min="2564" max="2564" width="5.85546875" style="372" customWidth="1"/>
    <col min="2565" max="2565" width="6.85546875" style="372" customWidth="1"/>
    <col min="2566" max="2566" width="6.5703125" style="372" customWidth="1"/>
    <col min="2567" max="2567" width="12" style="372" customWidth="1"/>
    <col min="2568" max="2568" width="6.7109375" style="372" customWidth="1"/>
    <col min="2569" max="2569" width="6.5703125" style="372" customWidth="1"/>
    <col min="2570" max="2571" width="7.42578125" style="372" customWidth="1"/>
    <col min="2572" max="2572" width="5.7109375" style="372" customWidth="1"/>
    <col min="2573" max="2573" width="5.28515625" style="372" customWidth="1"/>
    <col min="2574" max="2574" width="7" style="372" customWidth="1"/>
    <col min="2575" max="2575" width="6.85546875" style="372" customWidth="1"/>
    <col min="2576" max="2576" width="7.5703125" style="372" customWidth="1"/>
    <col min="2577" max="2577" width="7.140625" style="372" customWidth="1"/>
    <col min="2578" max="2578" width="7.7109375" style="372" customWidth="1"/>
    <col min="2579" max="2579" width="8.28515625" style="372" customWidth="1"/>
    <col min="2580" max="2583" width="6.7109375" style="372" customWidth="1"/>
    <col min="2584" max="2584" width="7.5703125" style="372" customWidth="1"/>
    <col min="2585" max="2585" width="7.140625" style="372" customWidth="1"/>
    <col min="2586" max="2586" width="9.140625" style="372" customWidth="1"/>
    <col min="2587" max="2587" width="8.7109375" style="372" customWidth="1"/>
    <col min="2588" max="2588" width="10" style="372" customWidth="1"/>
    <col min="2589" max="2589" width="10.5703125" style="372" customWidth="1"/>
    <col min="2590" max="2590" width="4.5703125" style="372" customWidth="1"/>
    <col min="2591" max="2591" width="3.85546875" style="372" customWidth="1"/>
    <col min="2592" max="2592" width="5.28515625" style="372" customWidth="1"/>
    <col min="2593" max="2593" width="6.28515625" style="372" customWidth="1"/>
    <col min="2594" max="2594" width="6.5703125" style="372" customWidth="1"/>
    <col min="2595" max="2595" width="7.140625" style="372" customWidth="1"/>
    <col min="2596" max="2596" width="8" style="372" customWidth="1"/>
    <col min="2597" max="2597" width="3.7109375" style="372" customWidth="1"/>
    <col min="2598" max="2816" width="8.85546875" style="372"/>
    <col min="2817" max="2817" width="4.140625" style="372" customWidth="1"/>
    <col min="2818" max="2818" width="17.140625" style="372" customWidth="1"/>
    <col min="2819" max="2819" width="52.28515625" style="372" customWidth="1"/>
    <col min="2820" max="2820" width="5.85546875" style="372" customWidth="1"/>
    <col min="2821" max="2821" width="6.85546875" style="372" customWidth="1"/>
    <col min="2822" max="2822" width="6.5703125" style="372" customWidth="1"/>
    <col min="2823" max="2823" width="12" style="372" customWidth="1"/>
    <col min="2824" max="2824" width="6.7109375" style="372" customWidth="1"/>
    <col min="2825" max="2825" width="6.5703125" style="372" customWidth="1"/>
    <col min="2826" max="2827" width="7.42578125" style="372" customWidth="1"/>
    <col min="2828" max="2828" width="5.7109375" style="372" customWidth="1"/>
    <col min="2829" max="2829" width="5.28515625" style="372" customWidth="1"/>
    <col min="2830" max="2830" width="7" style="372" customWidth="1"/>
    <col min="2831" max="2831" width="6.85546875" style="372" customWidth="1"/>
    <col min="2832" max="2832" width="7.5703125" style="372" customWidth="1"/>
    <col min="2833" max="2833" width="7.140625" style="372" customWidth="1"/>
    <col min="2834" max="2834" width="7.7109375" style="372" customWidth="1"/>
    <col min="2835" max="2835" width="8.28515625" style="372" customWidth="1"/>
    <col min="2836" max="2839" width="6.7109375" style="372" customWidth="1"/>
    <col min="2840" max="2840" width="7.5703125" style="372" customWidth="1"/>
    <col min="2841" max="2841" width="7.140625" style="372" customWidth="1"/>
    <col min="2842" max="2842" width="9.140625" style="372" customWidth="1"/>
    <col min="2843" max="2843" width="8.7109375" style="372" customWidth="1"/>
    <col min="2844" max="2844" width="10" style="372" customWidth="1"/>
    <col min="2845" max="2845" width="10.5703125" style="372" customWidth="1"/>
    <col min="2846" max="2846" width="4.5703125" style="372" customWidth="1"/>
    <col min="2847" max="2847" width="3.85546875" style="372" customWidth="1"/>
    <col min="2848" max="2848" width="5.28515625" style="372" customWidth="1"/>
    <col min="2849" max="2849" width="6.28515625" style="372" customWidth="1"/>
    <col min="2850" max="2850" width="6.5703125" style="372" customWidth="1"/>
    <col min="2851" max="2851" width="7.140625" style="372" customWidth="1"/>
    <col min="2852" max="2852" width="8" style="372" customWidth="1"/>
    <col min="2853" max="2853" width="3.7109375" style="372" customWidth="1"/>
    <col min="2854" max="3072" width="8.85546875" style="372"/>
    <col min="3073" max="3073" width="4.140625" style="372" customWidth="1"/>
    <col min="3074" max="3074" width="17.140625" style="372" customWidth="1"/>
    <col min="3075" max="3075" width="52.28515625" style="372" customWidth="1"/>
    <col min="3076" max="3076" width="5.85546875" style="372" customWidth="1"/>
    <col min="3077" max="3077" width="6.85546875" style="372" customWidth="1"/>
    <col min="3078" max="3078" width="6.5703125" style="372" customWidth="1"/>
    <col min="3079" max="3079" width="12" style="372" customWidth="1"/>
    <col min="3080" max="3080" width="6.7109375" style="372" customWidth="1"/>
    <col min="3081" max="3081" width="6.5703125" style="372" customWidth="1"/>
    <col min="3082" max="3083" width="7.42578125" style="372" customWidth="1"/>
    <col min="3084" max="3084" width="5.7109375" style="372" customWidth="1"/>
    <col min="3085" max="3085" width="5.28515625" style="372" customWidth="1"/>
    <col min="3086" max="3086" width="7" style="372" customWidth="1"/>
    <col min="3087" max="3087" width="6.85546875" style="372" customWidth="1"/>
    <col min="3088" max="3088" width="7.5703125" style="372" customWidth="1"/>
    <col min="3089" max="3089" width="7.140625" style="372" customWidth="1"/>
    <col min="3090" max="3090" width="7.7109375" style="372" customWidth="1"/>
    <col min="3091" max="3091" width="8.28515625" style="372" customWidth="1"/>
    <col min="3092" max="3095" width="6.7109375" style="372" customWidth="1"/>
    <col min="3096" max="3096" width="7.5703125" style="372" customWidth="1"/>
    <col min="3097" max="3097" width="7.140625" style="372" customWidth="1"/>
    <col min="3098" max="3098" width="9.140625" style="372" customWidth="1"/>
    <col min="3099" max="3099" width="8.7109375" style="372" customWidth="1"/>
    <col min="3100" max="3100" width="10" style="372" customWidth="1"/>
    <col min="3101" max="3101" width="10.5703125" style="372" customWidth="1"/>
    <col min="3102" max="3102" width="4.5703125" style="372" customWidth="1"/>
    <col min="3103" max="3103" width="3.85546875" style="372" customWidth="1"/>
    <col min="3104" max="3104" width="5.28515625" style="372" customWidth="1"/>
    <col min="3105" max="3105" width="6.28515625" style="372" customWidth="1"/>
    <col min="3106" max="3106" width="6.5703125" style="372" customWidth="1"/>
    <col min="3107" max="3107" width="7.140625" style="372" customWidth="1"/>
    <col min="3108" max="3108" width="8" style="372" customWidth="1"/>
    <col min="3109" max="3109" width="3.7109375" style="372" customWidth="1"/>
    <col min="3110" max="3328" width="8.85546875" style="372"/>
    <col min="3329" max="3329" width="4.140625" style="372" customWidth="1"/>
    <col min="3330" max="3330" width="17.140625" style="372" customWidth="1"/>
    <col min="3331" max="3331" width="52.28515625" style="372" customWidth="1"/>
    <col min="3332" max="3332" width="5.85546875" style="372" customWidth="1"/>
    <col min="3333" max="3333" width="6.85546875" style="372" customWidth="1"/>
    <col min="3334" max="3334" width="6.5703125" style="372" customWidth="1"/>
    <col min="3335" max="3335" width="12" style="372" customWidth="1"/>
    <col min="3336" max="3336" width="6.7109375" style="372" customWidth="1"/>
    <col min="3337" max="3337" width="6.5703125" style="372" customWidth="1"/>
    <col min="3338" max="3339" width="7.42578125" style="372" customWidth="1"/>
    <col min="3340" max="3340" width="5.7109375" style="372" customWidth="1"/>
    <col min="3341" max="3341" width="5.28515625" style="372" customWidth="1"/>
    <col min="3342" max="3342" width="7" style="372" customWidth="1"/>
    <col min="3343" max="3343" width="6.85546875" style="372" customWidth="1"/>
    <col min="3344" max="3344" width="7.5703125" style="372" customWidth="1"/>
    <col min="3345" max="3345" width="7.140625" style="372" customWidth="1"/>
    <col min="3346" max="3346" width="7.7109375" style="372" customWidth="1"/>
    <col min="3347" max="3347" width="8.28515625" style="372" customWidth="1"/>
    <col min="3348" max="3351" width="6.7109375" style="372" customWidth="1"/>
    <col min="3352" max="3352" width="7.5703125" style="372" customWidth="1"/>
    <col min="3353" max="3353" width="7.140625" style="372" customWidth="1"/>
    <col min="3354" max="3354" width="9.140625" style="372" customWidth="1"/>
    <col min="3355" max="3355" width="8.7109375" style="372" customWidth="1"/>
    <col min="3356" max="3356" width="10" style="372" customWidth="1"/>
    <col min="3357" max="3357" width="10.5703125" style="372" customWidth="1"/>
    <col min="3358" max="3358" width="4.5703125" style="372" customWidth="1"/>
    <col min="3359" max="3359" width="3.85546875" style="372" customWidth="1"/>
    <col min="3360" max="3360" width="5.28515625" style="372" customWidth="1"/>
    <col min="3361" max="3361" width="6.28515625" style="372" customWidth="1"/>
    <col min="3362" max="3362" width="6.5703125" style="372" customWidth="1"/>
    <col min="3363" max="3363" width="7.140625" style="372" customWidth="1"/>
    <col min="3364" max="3364" width="8" style="372" customWidth="1"/>
    <col min="3365" max="3365" width="3.7109375" style="372" customWidth="1"/>
    <col min="3366" max="3584" width="8.85546875" style="372"/>
    <col min="3585" max="3585" width="4.140625" style="372" customWidth="1"/>
    <col min="3586" max="3586" width="17.140625" style="372" customWidth="1"/>
    <col min="3587" max="3587" width="52.28515625" style="372" customWidth="1"/>
    <col min="3588" max="3588" width="5.85546875" style="372" customWidth="1"/>
    <col min="3589" max="3589" width="6.85546875" style="372" customWidth="1"/>
    <col min="3590" max="3590" width="6.5703125" style="372" customWidth="1"/>
    <col min="3591" max="3591" width="12" style="372" customWidth="1"/>
    <col min="3592" max="3592" width="6.7109375" style="372" customWidth="1"/>
    <col min="3593" max="3593" width="6.5703125" style="372" customWidth="1"/>
    <col min="3594" max="3595" width="7.42578125" style="372" customWidth="1"/>
    <col min="3596" max="3596" width="5.7109375" style="372" customWidth="1"/>
    <col min="3597" max="3597" width="5.28515625" style="372" customWidth="1"/>
    <col min="3598" max="3598" width="7" style="372" customWidth="1"/>
    <col min="3599" max="3599" width="6.85546875" style="372" customWidth="1"/>
    <col min="3600" max="3600" width="7.5703125" style="372" customWidth="1"/>
    <col min="3601" max="3601" width="7.140625" style="372" customWidth="1"/>
    <col min="3602" max="3602" width="7.7109375" style="372" customWidth="1"/>
    <col min="3603" max="3603" width="8.28515625" style="372" customWidth="1"/>
    <col min="3604" max="3607" width="6.7109375" style="372" customWidth="1"/>
    <col min="3608" max="3608" width="7.5703125" style="372" customWidth="1"/>
    <col min="3609" max="3609" width="7.140625" style="372" customWidth="1"/>
    <col min="3610" max="3610" width="9.140625" style="372" customWidth="1"/>
    <col min="3611" max="3611" width="8.7109375" style="372" customWidth="1"/>
    <col min="3612" max="3612" width="10" style="372" customWidth="1"/>
    <col min="3613" max="3613" width="10.5703125" style="372" customWidth="1"/>
    <col min="3614" max="3614" width="4.5703125" style="372" customWidth="1"/>
    <col min="3615" max="3615" width="3.85546875" style="372" customWidth="1"/>
    <col min="3616" max="3616" width="5.28515625" style="372" customWidth="1"/>
    <col min="3617" max="3617" width="6.28515625" style="372" customWidth="1"/>
    <col min="3618" max="3618" width="6.5703125" style="372" customWidth="1"/>
    <col min="3619" max="3619" width="7.140625" style="372" customWidth="1"/>
    <col min="3620" max="3620" width="8" style="372" customWidth="1"/>
    <col min="3621" max="3621" width="3.7109375" style="372" customWidth="1"/>
    <col min="3622" max="3840" width="8.85546875" style="372"/>
    <col min="3841" max="3841" width="4.140625" style="372" customWidth="1"/>
    <col min="3842" max="3842" width="17.140625" style="372" customWidth="1"/>
    <col min="3843" max="3843" width="52.28515625" style="372" customWidth="1"/>
    <col min="3844" max="3844" width="5.85546875" style="372" customWidth="1"/>
    <col min="3845" max="3845" width="6.85546875" style="372" customWidth="1"/>
    <col min="3846" max="3846" width="6.5703125" style="372" customWidth="1"/>
    <col min="3847" max="3847" width="12" style="372" customWidth="1"/>
    <col min="3848" max="3848" width="6.7109375" style="372" customWidth="1"/>
    <col min="3849" max="3849" width="6.5703125" style="372" customWidth="1"/>
    <col min="3850" max="3851" width="7.42578125" style="372" customWidth="1"/>
    <col min="3852" max="3852" width="5.7109375" style="372" customWidth="1"/>
    <col min="3853" max="3853" width="5.28515625" style="372" customWidth="1"/>
    <col min="3854" max="3854" width="7" style="372" customWidth="1"/>
    <col min="3855" max="3855" width="6.85546875" style="372" customWidth="1"/>
    <col min="3856" max="3856" width="7.5703125" style="372" customWidth="1"/>
    <col min="3857" max="3857" width="7.140625" style="372" customWidth="1"/>
    <col min="3858" max="3858" width="7.7109375" style="372" customWidth="1"/>
    <col min="3859" max="3859" width="8.28515625" style="372" customWidth="1"/>
    <col min="3860" max="3863" width="6.7109375" style="372" customWidth="1"/>
    <col min="3864" max="3864" width="7.5703125" style="372" customWidth="1"/>
    <col min="3865" max="3865" width="7.140625" style="372" customWidth="1"/>
    <col min="3866" max="3866" width="9.140625" style="372" customWidth="1"/>
    <col min="3867" max="3867" width="8.7109375" style="372" customWidth="1"/>
    <col min="3868" max="3868" width="10" style="372" customWidth="1"/>
    <col min="3869" max="3869" width="10.5703125" style="372" customWidth="1"/>
    <col min="3870" max="3870" width="4.5703125" style="372" customWidth="1"/>
    <col min="3871" max="3871" width="3.85546875" style="372" customWidth="1"/>
    <col min="3872" max="3872" width="5.28515625" style="372" customWidth="1"/>
    <col min="3873" max="3873" width="6.28515625" style="372" customWidth="1"/>
    <col min="3874" max="3874" width="6.5703125" style="372" customWidth="1"/>
    <col min="3875" max="3875" width="7.140625" style="372" customWidth="1"/>
    <col min="3876" max="3876" width="8" style="372" customWidth="1"/>
    <col min="3877" max="3877" width="3.7109375" style="372" customWidth="1"/>
    <col min="3878" max="4096" width="8.85546875" style="372"/>
    <col min="4097" max="4097" width="4.140625" style="372" customWidth="1"/>
    <col min="4098" max="4098" width="17.140625" style="372" customWidth="1"/>
    <col min="4099" max="4099" width="52.28515625" style="372" customWidth="1"/>
    <col min="4100" max="4100" width="5.85546875" style="372" customWidth="1"/>
    <col min="4101" max="4101" width="6.85546875" style="372" customWidth="1"/>
    <col min="4102" max="4102" width="6.5703125" style="372" customWidth="1"/>
    <col min="4103" max="4103" width="12" style="372" customWidth="1"/>
    <col min="4104" max="4104" width="6.7109375" style="372" customWidth="1"/>
    <col min="4105" max="4105" width="6.5703125" style="372" customWidth="1"/>
    <col min="4106" max="4107" width="7.42578125" style="372" customWidth="1"/>
    <col min="4108" max="4108" width="5.7109375" style="372" customWidth="1"/>
    <col min="4109" max="4109" width="5.28515625" style="372" customWidth="1"/>
    <col min="4110" max="4110" width="7" style="372" customWidth="1"/>
    <col min="4111" max="4111" width="6.85546875" style="372" customWidth="1"/>
    <col min="4112" max="4112" width="7.5703125" style="372" customWidth="1"/>
    <col min="4113" max="4113" width="7.140625" style="372" customWidth="1"/>
    <col min="4114" max="4114" width="7.7109375" style="372" customWidth="1"/>
    <col min="4115" max="4115" width="8.28515625" style="372" customWidth="1"/>
    <col min="4116" max="4119" width="6.7109375" style="372" customWidth="1"/>
    <col min="4120" max="4120" width="7.5703125" style="372" customWidth="1"/>
    <col min="4121" max="4121" width="7.140625" style="372" customWidth="1"/>
    <col min="4122" max="4122" width="9.140625" style="372" customWidth="1"/>
    <col min="4123" max="4123" width="8.7109375" style="372" customWidth="1"/>
    <col min="4124" max="4124" width="10" style="372" customWidth="1"/>
    <col min="4125" max="4125" width="10.5703125" style="372" customWidth="1"/>
    <col min="4126" max="4126" width="4.5703125" style="372" customWidth="1"/>
    <col min="4127" max="4127" width="3.85546875" style="372" customWidth="1"/>
    <col min="4128" max="4128" width="5.28515625" style="372" customWidth="1"/>
    <col min="4129" max="4129" width="6.28515625" style="372" customWidth="1"/>
    <col min="4130" max="4130" width="6.5703125" style="372" customWidth="1"/>
    <col min="4131" max="4131" width="7.140625" style="372" customWidth="1"/>
    <col min="4132" max="4132" width="8" style="372" customWidth="1"/>
    <col min="4133" max="4133" width="3.7109375" style="372" customWidth="1"/>
    <col min="4134" max="4352" width="8.85546875" style="372"/>
    <col min="4353" max="4353" width="4.140625" style="372" customWidth="1"/>
    <col min="4354" max="4354" width="17.140625" style="372" customWidth="1"/>
    <col min="4355" max="4355" width="52.28515625" style="372" customWidth="1"/>
    <col min="4356" max="4356" width="5.85546875" style="372" customWidth="1"/>
    <col min="4357" max="4357" width="6.85546875" style="372" customWidth="1"/>
    <col min="4358" max="4358" width="6.5703125" style="372" customWidth="1"/>
    <col min="4359" max="4359" width="12" style="372" customWidth="1"/>
    <col min="4360" max="4360" width="6.7109375" style="372" customWidth="1"/>
    <col min="4361" max="4361" width="6.5703125" style="372" customWidth="1"/>
    <col min="4362" max="4363" width="7.42578125" style="372" customWidth="1"/>
    <col min="4364" max="4364" width="5.7109375" style="372" customWidth="1"/>
    <col min="4365" max="4365" width="5.28515625" style="372" customWidth="1"/>
    <col min="4366" max="4366" width="7" style="372" customWidth="1"/>
    <col min="4367" max="4367" width="6.85546875" style="372" customWidth="1"/>
    <col min="4368" max="4368" width="7.5703125" style="372" customWidth="1"/>
    <col min="4369" max="4369" width="7.140625" style="372" customWidth="1"/>
    <col min="4370" max="4370" width="7.7109375" style="372" customWidth="1"/>
    <col min="4371" max="4371" width="8.28515625" style="372" customWidth="1"/>
    <col min="4372" max="4375" width="6.7109375" style="372" customWidth="1"/>
    <col min="4376" max="4376" width="7.5703125" style="372" customWidth="1"/>
    <col min="4377" max="4377" width="7.140625" style="372" customWidth="1"/>
    <col min="4378" max="4378" width="9.140625" style="372" customWidth="1"/>
    <col min="4379" max="4379" width="8.7109375" style="372" customWidth="1"/>
    <col min="4380" max="4380" width="10" style="372" customWidth="1"/>
    <col min="4381" max="4381" width="10.5703125" style="372" customWidth="1"/>
    <col min="4382" max="4382" width="4.5703125" style="372" customWidth="1"/>
    <col min="4383" max="4383" width="3.85546875" style="372" customWidth="1"/>
    <col min="4384" max="4384" width="5.28515625" style="372" customWidth="1"/>
    <col min="4385" max="4385" width="6.28515625" style="372" customWidth="1"/>
    <col min="4386" max="4386" width="6.5703125" style="372" customWidth="1"/>
    <col min="4387" max="4387" width="7.140625" style="372" customWidth="1"/>
    <col min="4388" max="4388" width="8" style="372" customWidth="1"/>
    <col min="4389" max="4389" width="3.7109375" style="372" customWidth="1"/>
    <col min="4390" max="4608" width="8.85546875" style="372"/>
    <col min="4609" max="4609" width="4.140625" style="372" customWidth="1"/>
    <col min="4610" max="4610" width="17.140625" style="372" customWidth="1"/>
    <col min="4611" max="4611" width="52.28515625" style="372" customWidth="1"/>
    <col min="4612" max="4612" width="5.85546875" style="372" customWidth="1"/>
    <col min="4613" max="4613" width="6.85546875" style="372" customWidth="1"/>
    <col min="4614" max="4614" width="6.5703125" style="372" customWidth="1"/>
    <col min="4615" max="4615" width="12" style="372" customWidth="1"/>
    <col min="4616" max="4616" width="6.7109375" style="372" customWidth="1"/>
    <col min="4617" max="4617" width="6.5703125" style="372" customWidth="1"/>
    <col min="4618" max="4619" width="7.42578125" style="372" customWidth="1"/>
    <col min="4620" max="4620" width="5.7109375" style="372" customWidth="1"/>
    <col min="4621" max="4621" width="5.28515625" style="372" customWidth="1"/>
    <col min="4622" max="4622" width="7" style="372" customWidth="1"/>
    <col min="4623" max="4623" width="6.85546875" style="372" customWidth="1"/>
    <col min="4624" max="4624" width="7.5703125" style="372" customWidth="1"/>
    <col min="4625" max="4625" width="7.140625" style="372" customWidth="1"/>
    <col min="4626" max="4626" width="7.7109375" style="372" customWidth="1"/>
    <col min="4627" max="4627" width="8.28515625" style="372" customWidth="1"/>
    <col min="4628" max="4631" width="6.7109375" style="372" customWidth="1"/>
    <col min="4632" max="4632" width="7.5703125" style="372" customWidth="1"/>
    <col min="4633" max="4633" width="7.140625" style="372" customWidth="1"/>
    <col min="4634" max="4634" width="9.140625" style="372" customWidth="1"/>
    <col min="4635" max="4635" width="8.7109375" style="372" customWidth="1"/>
    <col min="4636" max="4636" width="10" style="372" customWidth="1"/>
    <col min="4637" max="4637" width="10.5703125" style="372" customWidth="1"/>
    <col min="4638" max="4638" width="4.5703125" style="372" customWidth="1"/>
    <col min="4639" max="4639" width="3.85546875" style="372" customWidth="1"/>
    <col min="4640" max="4640" width="5.28515625" style="372" customWidth="1"/>
    <col min="4641" max="4641" width="6.28515625" style="372" customWidth="1"/>
    <col min="4642" max="4642" width="6.5703125" style="372" customWidth="1"/>
    <col min="4643" max="4643" width="7.140625" style="372" customWidth="1"/>
    <col min="4644" max="4644" width="8" style="372" customWidth="1"/>
    <col min="4645" max="4645" width="3.7109375" style="372" customWidth="1"/>
    <col min="4646" max="4864" width="8.85546875" style="372"/>
    <col min="4865" max="4865" width="4.140625" style="372" customWidth="1"/>
    <col min="4866" max="4866" width="17.140625" style="372" customWidth="1"/>
    <col min="4867" max="4867" width="52.28515625" style="372" customWidth="1"/>
    <col min="4868" max="4868" width="5.85546875" style="372" customWidth="1"/>
    <col min="4869" max="4869" width="6.85546875" style="372" customWidth="1"/>
    <col min="4870" max="4870" width="6.5703125" style="372" customWidth="1"/>
    <col min="4871" max="4871" width="12" style="372" customWidth="1"/>
    <col min="4872" max="4872" width="6.7109375" style="372" customWidth="1"/>
    <col min="4873" max="4873" width="6.5703125" style="372" customWidth="1"/>
    <col min="4874" max="4875" width="7.42578125" style="372" customWidth="1"/>
    <col min="4876" max="4876" width="5.7109375" style="372" customWidth="1"/>
    <col min="4877" max="4877" width="5.28515625" style="372" customWidth="1"/>
    <col min="4878" max="4878" width="7" style="372" customWidth="1"/>
    <col min="4879" max="4879" width="6.85546875" style="372" customWidth="1"/>
    <col min="4880" max="4880" width="7.5703125" style="372" customWidth="1"/>
    <col min="4881" max="4881" width="7.140625" style="372" customWidth="1"/>
    <col min="4882" max="4882" width="7.7109375" style="372" customWidth="1"/>
    <col min="4883" max="4883" width="8.28515625" style="372" customWidth="1"/>
    <col min="4884" max="4887" width="6.7109375" style="372" customWidth="1"/>
    <col min="4888" max="4888" width="7.5703125" style="372" customWidth="1"/>
    <col min="4889" max="4889" width="7.140625" style="372" customWidth="1"/>
    <col min="4890" max="4890" width="9.140625" style="372" customWidth="1"/>
    <col min="4891" max="4891" width="8.7109375" style="372" customWidth="1"/>
    <col min="4892" max="4892" width="10" style="372" customWidth="1"/>
    <col min="4893" max="4893" width="10.5703125" style="372" customWidth="1"/>
    <col min="4894" max="4894" width="4.5703125" style="372" customWidth="1"/>
    <col min="4895" max="4895" width="3.85546875" style="372" customWidth="1"/>
    <col min="4896" max="4896" width="5.28515625" style="372" customWidth="1"/>
    <col min="4897" max="4897" width="6.28515625" style="372" customWidth="1"/>
    <col min="4898" max="4898" width="6.5703125" style="372" customWidth="1"/>
    <col min="4899" max="4899" width="7.140625" style="372" customWidth="1"/>
    <col min="4900" max="4900" width="8" style="372" customWidth="1"/>
    <col min="4901" max="4901" width="3.7109375" style="372" customWidth="1"/>
    <col min="4902" max="5120" width="8.85546875" style="372"/>
    <col min="5121" max="5121" width="4.140625" style="372" customWidth="1"/>
    <col min="5122" max="5122" width="17.140625" style="372" customWidth="1"/>
    <col min="5123" max="5123" width="52.28515625" style="372" customWidth="1"/>
    <col min="5124" max="5124" width="5.85546875" style="372" customWidth="1"/>
    <col min="5125" max="5125" width="6.85546875" style="372" customWidth="1"/>
    <col min="5126" max="5126" width="6.5703125" style="372" customWidth="1"/>
    <col min="5127" max="5127" width="12" style="372" customWidth="1"/>
    <col min="5128" max="5128" width="6.7109375" style="372" customWidth="1"/>
    <col min="5129" max="5129" width="6.5703125" style="372" customWidth="1"/>
    <col min="5130" max="5131" width="7.42578125" style="372" customWidth="1"/>
    <col min="5132" max="5132" width="5.7109375" style="372" customWidth="1"/>
    <col min="5133" max="5133" width="5.28515625" style="372" customWidth="1"/>
    <col min="5134" max="5134" width="7" style="372" customWidth="1"/>
    <col min="5135" max="5135" width="6.85546875" style="372" customWidth="1"/>
    <col min="5136" max="5136" width="7.5703125" style="372" customWidth="1"/>
    <col min="5137" max="5137" width="7.140625" style="372" customWidth="1"/>
    <col min="5138" max="5138" width="7.7109375" style="372" customWidth="1"/>
    <col min="5139" max="5139" width="8.28515625" style="372" customWidth="1"/>
    <col min="5140" max="5143" width="6.7109375" style="372" customWidth="1"/>
    <col min="5144" max="5144" width="7.5703125" style="372" customWidth="1"/>
    <col min="5145" max="5145" width="7.140625" style="372" customWidth="1"/>
    <col min="5146" max="5146" width="9.140625" style="372" customWidth="1"/>
    <col min="5147" max="5147" width="8.7109375" style="372" customWidth="1"/>
    <col min="5148" max="5148" width="10" style="372" customWidth="1"/>
    <col min="5149" max="5149" width="10.5703125" style="372" customWidth="1"/>
    <col min="5150" max="5150" width="4.5703125" style="372" customWidth="1"/>
    <col min="5151" max="5151" width="3.85546875" style="372" customWidth="1"/>
    <col min="5152" max="5152" width="5.28515625" style="372" customWidth="1"/>
    <col min="5153" max="5153" width="6.28515625" style="372" customWidth="1"/>
    <col min="5154" max="5154" width="6.5703125" style="372" customWidth="1"/>
    <col min="5155" max="5155" width="7.140625" style="372" customWidth="1"/>
    <col min="5156" max="5156" width="8" style="372" customWidth="1"/>
    <col min="5157" max="5157" width="3.7109375" style="372" customWidth="1"/>
    <col min="5158" max="5376" width="8.85546875" style="372"/>
    <col min="5377" max="5377" width="4.140625" style="372" customWidth="1"/>
    <col min="5378" max="5378" width="17.140625" style="372" customWidth="1"/>
    <col min="5379" max="5379" width="52.28515625" style="372" customWidth="1"/>
    <col min="5380" max="5380" width="5.85546875" style="372" customWidth="1"/>
    <col min="5381" max="5381" width="6.85546875" style="372" customWidth="1"/>
    <col min="5382" max="5382" width="6.5703125" style="372" customWidth="1"/>
    <col min="5383" max="5383" width="12" style="372" customWidth="1"/>
    <col min="5384" max="5384" width="6.7109375" style="372" customWidth="1"/>
    <col min="5385" max="5385" width="6.5703125" style="372" customWidth="1"/>
    <col min="5386" max="5387" width="7.42578125" style="372" customWidth="1"/>
    <col min="5388" max="5388" width="5.7109375" style="372" customWidth="1"/>
    <col min="5389" max="5389" width="5.28515625" style="372" customWidth="1"/>
    <col min="5390" max="5390" width="7" style="372" customWidth="1"/>
    <col min="5391" max="5391" width="6.85546875" style="372" customWidth="1"/>
    <col min="5392" max="5392" width="7.5703125" style="372" customWidth="1"/>
    <col min="5393" max="5393" width="7.140625" style="372" customWidth="1"/>
    <col min="5394" max="5394" width="7.7109375" style="372" customWidth="1"/>
    <col min="5395" max="5395" width="8.28515625" style="372" customWidth="1"/>
    <col min="5396" max="5399" width="6.7109375" style="372" customWidth="1"/>
    <col min="5400" max="5400" width="7.5703125" style="372" customWidth="1"/>
    <col min="5401" max="5401" width="7.140625" style="372" customWidth="1"/>
    <col min="5402" max="5402" width="9.140625" style="372" customWidth="1"/>
    <col min="5403" max="5403" width="8.7109375" style="372" customWidth="1"/>
    <col min="5404" max="5404" width="10" style="372" customWidth="1"/>
    <col min="5405" max="5405" width="10.5703125" style="372" customWidth="1"/>
    <col min="5406" max="5406" width="4.5703125" style="372" customWidth="1"/>
    <col min="5407" max="5407" width="3.85546875" style="372" customWidth="1"/>
    <col min="5408" max="5408" width="5.28515625" style="372" customWidth="1"/>
    <col min="5409" max="5409" width="6.28515625" style="372" customWidth="1"/>
    <col min="5410" max="5410" width="6.5703125" style="372" customWidth="1"/>
    <col min="5411" max="5411" width="7.140625" style="372" customWidth="1"/>
    <col min="5412" max="5412" width="8" style="372" customWidth="1"/>
    <col min="5413" max="5413" width="3.7109375" style="372" customWidth="1"/>
    <col min="5414" max="5632" width="8.85546875" style="372"/>
    <col min="5633" max="5633" width="4.140625" style="372" customWidth="1"/>
    <col min="5634" max="5634" width="17.140625" style="372" customWidth="1"/>
    <col min="5635" max="5635" width="52.28515625" style="372" customWidth="1"/>
    <col min="5636" max="5636" width="5.85546875" style="372" customWidth="1"/>
    <col min="5637" max="5637" width="6.85546875" style="372" customWidth="1"/>
    <col min="5638" max="5638" width="6.5703125" style="372" customWidth="1"/>
    <col min="5639" max="5639" width="12" style="372" customWidth="1"/>
    <col min="5640" max="5640" width="6.7109375" style="372" customWidth="1"/>
    <col min="5641" max="5641" width="6.5703125" style="372" customWidth="1"/>
    <col min="5642" max="5643" width="7.42578125" style="372" customWidth="1"/>
    <col min="5644" max="5644" width="5.7109375" style="372" customWidth="1"/>
    <col min="5645" max="5645" width="5.28515625" style="372" customWidth="1"/>
    <col min="5646" max="5646" width="7" style="372" customWidth="1"/>
    <col min="5647" max="5647" width="6.85546875" style="372" customWidth="1"/>
    <col min="5648" max="5648" width="7.5703125" style="372" customWidth="1"/>
    <col min="5649" max="5649" width="7.140625" style="372" customWidth="1"/>
    <col min="5650" max="5650" width="7.7109375" style="372" customWidth="1"/>
    <col min="5651" max="5651" width="8.28515625" style="372" customWidth="1"/>
    <col min="5652" max="5655" width="6.7109375" style="372" customWidth="1"/>
    <col min="5656" max="5656" width="7.5703125" style="372" customWidth="1"/>
    <col min="5657" max="5657" width="7.140625" style="372" customWidth="1"/>
    <col min="5658" max="5658" width="9.140625" style="372" customWidth="1"/>
    <col min="5659" max="5659" width="8.7109375" style="372" customWidth="1"/>
    <col min="5660" max="5660" width="10" style="372" customWidth="1"/>
    <col min="5661" max="5661" width="10.5703125" style="372" customWidth="1"/>
    <col min="5662" max="5662" width="4.5703125" style="372" customWidth="1"/>
    <col min="5663" max="5663" width="3.85546875" style="372" customWidth="1"/>
    <col min="5664" max="5664" width="5.28515625" style="372" customWidth="1"/>
    <col min="5665" max="5665" width="6.28515625" style="372" customWidth="1"/>
    <col min="5666" max="5666" width="6.5703125" style="372" customWidth="1"/>
    <col min="5667" max="5667" width="7.140625" style="372" customWidth="1"/>
    <col min="5668" max="5668" width="8" style="372" customWidth="1"/>
    <col min="5669" max="5669" width="3.7109375" style="372" customWidth="1"/>
    <col min="5670" max="5888" width="8.85546875" style="372"/>
    <col min="5889" max="5889" width="4.140625" style="372" customWidth="1"/>
    <col min="5890" max="5890" width="17.140625" style="372" customWidth="1"/>
    <col min="5891" max="5891" width="52.28515625" style="372" customWidth="1"/>
    <col min="5892" max="5892" width="5.85546875" style="372" customWidth="1"/>
    <col min="5893" max="5893" width="6.85546875" style="372" customWidth="1"/>
    <col min="5894" max="5894" width="6.5703125" style="372" customWidth="1"/>
    <col min="5895" max="5895" width="12" style="372" customWidth="1"/>
    <col min="5896" max="5896" width="6.7109375" style="372" customWidth="1"/>
    <col min="5897" max="5897" width="6.5703125" style="372" customWidth="1"/>
    <col min="5898" max="5899" width="7.42578125" style="372" customWidth="1"/>
    <col min="5900" max="5900" width="5.7109375" style="372" customWidth="1"/>
    <col min="5901" max="5901" width="5.28515625" style="372" customWidth="1"/>
    <col min="5902" max="5902" width="7" style="372" customWidth="1"/>
    <col min="5903" max="5903" width="6.85546875" style="372" customWidth="1"/>
    <col min="5904" max="5904" width="7.5703125" style="372" customWidth="1"/>
    <col min="5905" max="5905" width="7.140625" style="372" customWidth="1"/>
    <col min="5906" max="5906" width="7.7109375" style="372" customWidth="1"/>
    <col min="5907" max="5907" width="8.28515625" style="372" customWidth="1"/>
    <col min="5908" max="5911" width="6.7109375" style="372" customWidth="1"/>
    <col min="5912" max="5912" width="7.5703125" style="372" customWidth="1"/>
    <col min="5913" max="5913" width="7.140625" style="372" customWidth="1"/>
    <col min="5914" max="5914" width="9.140625" style="372" customWidth="1"/>
    <col min="5915" max="5915" width="8.7109375" style="372" customWidth="1"/>
    <col min="5916" max="5916" width="10" style="372" customWidth="1"/>
    <col min="5917" max="5917" width="10.5703125" style="372" customWidth="1"/>
    <col min="5918" max="5918" width="4.5703125" style="372" customWidth="1"/>
    <col min="5919" max="5919" width="3.85546875" style="372" customWidth="1"/>
    <col min="5920" max="5920" width="5.28515625" style="372" customWidth="1"/>
    <col min="5921" max="5921" width="6.28515625" style="372" customWidth="1"/>
    <col min="5922" max="5922" width="6.5703125" style="372" customWidth="1"/>
    <col min="5923" max="5923" width="7.140625" style="372" customWidth="1"/>
    <col min="5924" max="5924" width="8" style="372" customWidth="1"/>
    <col min="5925" max="5925" width="3.7109375" style="372" customWidth="1"/>
    <col min="5926" max="6144" width="8.85546875" style="372"/>
    <col min="6145" max="6145" width="4.140625" style="372" customWidth="1"/>
    <col min="6146" max="6146" width="17.140625" style="372" customWidth="1"/>
    <col min="6147" max="6147" width="52.28515625" style="372" customWidth="1"/>
    <col min="6148" max="6148" width="5.85546875" style="372" customWidth="1"/>
    <col min="6149" max="6149" width="6.85546875" style="372" customWidth="1"/>
    <col min="6150" max="6150" width="6.5703125" style="372" customWidth="1"/>
    <col min="6151" max="6151" width="12" style="372" customWidth="1"/>
    <col min="6152" max="6152" width="6.7109375" style="372" customWidth="1"/>
    <col min="6153" max="6153" width="6.5703125" style="372" customWidth="1"/>
    <col min="6154" max="6155" width="7.42578125" style="372" customWidth="1"/>
    <col min="6156" max="6156" width="5.7109375" style="372" customWidth="1"/>
    <col min="6157" max="6157" width="5.28515625" style="372" customWidth="1"/>
    <col min="6158" max="6158" width="7" style="372" customWidth="1"/>
    <col min="6159" max="6159" width="6.85546875" style="372" customWidth="1"/>
    <col min="6160" max="6160" width="7.5703125" style="372" customWidth="1"/>
    <col min="6161" max="6161" width="7.140625" style="372" customWidth="1"/>
    <col min="6162" max="6162" width="7.7109375" style="372" customWidth="1"/>
    <col min="6163" max="6163" width="8.28515625" style="372" customWidth="1"/>
    <col min="6164" max="6167" width="6.7109375" style="372" customWidth="1"/>
    <col min="6168" max="6168" width="7.5703125" style="372" customWidth="1"/>
    <col min="6169" max="6169" width="7.140625" style="372" customWidth="1"/>
    <col min="6170" max="6170" width="9.140625" style="372" customWidth="1"/>
    <col min="6171" max="6171" width="8.7109375" style="372" customWidth="1"/>
    <col min="6172" max="6172" width="10" style="372" customWidth="1"/>
    <col min="6173" max="6173" width="10.5703125" style="372" customWidth="1"/>
    <col min="6174" max="6174" width="4.5703125" style="372" customWidth="1"/>
    <col min="6175" max="6175" width="3.85546875" style="372" customWidth="1"/>
    <col min="6176" max="6176" width="5.28515625" style="372" customWidth="1"/>
    <col min="6177" max="6177" width="6.28515625" style="372" customWidth="1"/>
    <col min="6178" max="6178" width="6.5703125" style="372" customWidth="1"/>
    <col min="6179" max="6179" width="7.140625" style="372" customWidth="1"/>
    <col min="6180" max="6180" width="8" style="372" customWidth="1"/>
    <col min="6181" max="6181" width="3.7109375" style="372" customWidth="1"/>
    <col min="6182" max="6400" width="8.85546875" style="372"/>
    <col min="6401" max="6401" width="4.140625" style="372" customWidth="1"/>
    <col min="6402" max="6402" width="17.140625" style="372" customWidth="1"/>
    <col min="6403" max="6403" width="52.28515625" style="372" customWidth="1"/>
    <col min="6404" max="6404" width="5.85546875" style="372" customWidth="1"/>
    <col min="6405" max="6405" width="6.85546875" style="372" customWidth="1"/>
    <col min="6406" max="6406" width="6.5703125" style="372" customWidth="1"/>
    <col min="6407" max="6407" width="12" style="372" customWidth="1"/>
    <col min="6408" max="6408" width="6.7109375" style="372" customWidth="1"/>
    <col min="6409" max="6409" width="6.5703125" style="372" customWidth="1"/>
    <col min="6410" max="6411" width="7.42578125" style="372" customWidth="1"/>
    <col min="6412" max="6412" width="5.7109375" style="372" customWidth="1"/>
    <col min="6413" max="6413" width="5.28515625" style="372" customWidth="1"/>
    <col min="6414" max="6414" width="7" style="372" customWidth="1"/>
    <col min="6415" max="6415" width="6.85546875" style="372" customWidth="1"/>
    <col min="6416" max="6416" width="7.5703125" style="372" customWidth="1"/>
    <col min="6417" max="6417" width="7.140625" style="372" customWidth="1"/>
    <col min="6418" max="6418" width="7.7109375" style="372" customWidth="1"/>
    <col min="6419" max="6419" width="8.28515625" style="372" customWidth="1"/>
    <col min="6420" max="6423" width="6.7109375" style="372" customWidth="1"/>
    <col min="6424" max="6424" width="7.5703125" style="372" customWidth="1"/>
    <col min="6425" max="6425" width="7.140625" style="372" customWidth="1"/>
    <col min="6426" max="6426" width="9.140625" style="372" customWidth="1"/>
    <col min="6427" max="6427" width="8.7109375" style="372" customWidth="1"/>
    <col min="6428" max="6428" width="10" style="372" customWidth="1"/>
    <col min="6429" max="6429" width="10.5703125" style="372" customWidth="1"/>
    <col min="6430" max="6430" width="4.5703125" style="372" customWidth="1"/>
    <col min="6431" max="6431" width="3.85546875" style="372" customWidth="1"/>
    <col min="6432" max="6432" width="5.28515625" style="372" customWidth="1"/>
    <col min="6433" max="6433" width="6.28515625" style="372" customWidth="1"/>
    <col min="6434" max="6434" width="6.5703125" style="372" customWidth="1"/>
    <col min="6435" max="6435" width="7.140625" style="372" customWidth="1"/>
    <col min="6436" max="6436" width="8" style="372" customWidth="1"/>
    <col min="6437" max="6437" width="3.7109375" style="372" customWidth="1"/>
    <col min="6438" max="6656" width="8.85546875" style="372"/>
    <col min="6657" max="6657" width="4.140625" style="372" customWidth="1"/>
    <col min="6658" max="6658" width="17.140625" style="372" customWidth="1"/>
    <col min="6659" max="6659" width="52.28515625" style="372" customWidth="1"/>
    <col min="6660" max="6660" width="5.85546875" style="372" customWidth="1"/>
    <col min="6661" max="6661" width="6.85546875" style="372" customWidth="1"/>
    <col min="6662" max="6662" width="6.5703125" style="372" customWidth="1"/>
    <col min="6663" max="6663" width="12" style="372" customWidth="1"/>
    <col min="6664" max="6664" width="6.7109375" style="372" customWidth="1"/>
    <col min="6665" max="6665" width="6.5703125" style="372" customWidth="1"/>
    <col min="6666" max="6667" width="7.42578125" style="372" customWidth="1"/>
    <col min="6668" max="6668" width="5.7109375" style="372" customWidth="1"/>
    <col min="6669" max="6669" width="5.28515625" style="372" customWidth="1"/>
    <col min="6670" max="6670" width="7" style="372" customWidth="1"/>
    <col min="6671" max="6671" width="6.85546875" style="372" customWidth="1"/>
    <col min="6672" max="6672" width="7.5703125" style="372" customWidth="1"/>
    <col min="6673" max="6673" width="7.140625" style="372" customWidth="1"/>
    <col min="6674" max="6674" width="7.7109375" style="372" customWidth="1"/>
    <col min="6675" max="6675" width="8.28515625" style="372" customWidth="1"/>
    <col min="6676" max="6679" width="6.7109375" style="372" customWidth="1"/>
    <col min="6680" max="6680" width="7.5703125" style="372" customWidth="1"/>
    <col min="6681" max="6681" width="7.140625" style="372" customWidth="1"/>
    <col min="6682" max="6682" width="9.140625" style="372" customWidth="1"/>
    <col min="6683" max="6683" width="8.7109375" style="372" customWidth="1"/>
    <col min="6684" max="6684" width="10" style="372" customWidth="1"/>
    <col min="6685" max="6685" width="10.5703125" style="372" customWidth="1"/>
    <col min="6686" max="6686" width="4.5703125" style="372" customWidth="1"/>
    <col min="6687" max="6687" width="3.85546875" style="372" customWidth="1"/>
    <col min="6688" max="6688" width="5.28515625" style="372" customWidth="1"/>
    <col min="6689" max="6689" width="6.28515625" style="372" customWidth="1"/>
    <col min="6690" max="6690" width="6.5703125" style="372" customWidth="1"/>
    <col min="6691" max="6691" width="7.140625" style="372" customWidth="1"/>
    <col min="6692" max="6692" width="8" style="372" customWidth="1"/>
    <col min="6693" max="6693" width="3.7109375" style="372" customWidth="1"/>
    <col min="6694" max="6912" width="8.85546875" style="372"/>
    <col min="6913" max="6913" width="4.140625" style="372" customWidth="1"/>
    <col min="6914" max="6914" width="17.140625" style="372" customWidth="1"/>
    <col min="6915" max="6915" width="52.28515625" style="372" customWidth="1"/>
    <col min="6916" max="6916" width="5.85546875" style="372" customWidth="1"/>
    <col min="6917" max="6917" width="6.85546875" style="372" customWidth="1"/>
    <col min="6918" max="6918" width="6.5703125" style="372" customWidth="1"/>
    <col min="6919" max="6919" width="12" style="372" customWidth="1"/>
    <col min="6920" max="6920" width="6.7109375" style="372" customWidth="1"/>
    <col min="6921" max="6921" width="6.5703125" style="372" customWidth="1"/>
    <col min="6922" max="6923" width="7.42578125" style="372" customWidth="1"/>
    <col min="6924" max="6924" width="5.7109375" style="372" customWidth="1"/>
    <col min="6925" max="6925" width="5.28515625" style="372" customWidth="1"/>
    <col min="6926" max="6926" width="7" style="372" customWidth="1"/>
    <col min="6927" max="6927" width="6.85546875" style="372" customWidth="1"/>
    <col min="6928" max="6928" width="7.5703125" style="372" customWidth="1"/>
    <col min="6929" max="6929" width="7.140625" style="372" customWidth="1"/>
    <col min="6930" max="6930" width="7.7109375" style="372" customWidth="1"/>
    <col min="6931" max="6931" width="8.28515625" style="372" customWidth="1"/>
    <col min="6932" max="6935" width="6.7109375" style="372" customWidth="1"/>
    <col min="6936" max="6936" width="7.5703125" style="372" customWidth="1"/>
    <col min="6937" max="6937" width="7.140625" style="372" customWidth="1"/>
    <col min="6938" max="6938" width="9.140625" style="372" customWidth="1"/>
    <col min="6939" max="6939" width="8.7109375" style="372" customWidth="1"/>
    <col min="6940" max="6940" width="10" style="372" customWidth="1"/>
    <col min="6941" max="6941" width="10.5703125" style="372" customWidth="1"/>
    <col min="6942" max="6942" width="4.5703125" style="372" customWidth="1"/>
    <col min="6943" max="6943" width="3.85546875" style="372" customWidth="1"/>
    <col min="6944" max="6944" width="5.28515625" style="372" customWidth="1"/>
    <col min="6945" max="6945" width="6.28515625" style="372" customWidth="1"/>
    <col min="6946" max="6946" width="6.5703125" style="372" customWidth="1"/>
    <col min="6947" max="6947" width="7.140625" style="372" customWidth="1"/>
    <col min="6948" max="6948" width="8" style="372" customWidth="1"/>
    <col min="6949" max="6949" width="3.7109375" style="372" customWidth="1"/>
    <col min="6950" max="7168" width="8.85546875" style="372"/>
    <col min="7169" max="7169" width="4.140625" style="372" customWidth="1"/>
    <col min="7170" max="7170" width="17.140625" style="372" customWidth="1"/>
    <col min="7171" max="7171" width="52.28515625" style="372" customWidth="1"/>
    <col min="7172" max="7172" width="5.85546875" style="372" customWidth="1"/>
    <col min="7173" max="7173" width="6.85546875" style="372" customWidth="1"/>
    <col min="7174" max="7174" width="6.5703125" style="372" customWidth="1"/>
    <col min="7175" max="7175" width="12" style="372" customWidth="1"/>
    <col min="7176" max="7176" width="6.7109375" style="372" customWidth="1"/>
    <col min="7177" max="7177" width="6.5703125" style="372" customWidth="1"/>
    <col min="7178" max="7179" width="7.42578125" style="372" customWidth="1"/>
    <col min="7180" max="7180" width="5.7109375" style="372" customWidth="1"/>
    <col min="7181" max="7181" width="5.28515625" style="372" customWidth="1"/>
    <col min="7182" max="7182" width="7" style="372" customWidth="1"/>
    <col min="7183" max="7183" width="6.85546875" style="372" customWidth="1"/>
    <col min="7184" max="7184" width="7.5703125" style="372" customWidth="1"/>
    <col min="7185" max="7185" width="7.140625" style="372" customWidth="1"/>
    <col min="7186" max="7186" width="7.7109375" style="372" customWidth="1"/>
    <col min="7187" max="7187" width="8.28515625" style="372" customWidth="1"/>
    <col min="7188" max="7191" width="6.7109375" style="372" customWidth="1"/>
    <col min="7192" max="7192" width="7.5703125" style="372" customWidth="1"/>
    <col min="7193" max="7193" width="7.140625" style="372" customWidth="1"/>
    <col min="7194" max="7194" width="9.140625" style="372" customWidth="1"/>
    <col min="7195" max="7195" width="8.7109375" style="372" customWidth="1"/>
    <col min="7196" max="7196" width="10" style="372" customWidth="1"/>
    <col min="7197" max="7197" width="10.5703125" style="372" customWidth="1"/>
    <col min="7198" max="7198" width="4.5703125" style="372" customWidth="1"/>
    <col min="7199" max="7199" width="3.85546875" style="372" customWidth="1"/>
    <col min="7200" max="7200" width="5.28515625" style="372" customWidth="1"/>
    <col min="7201" max="7201" width="6.28515625" style="372" customWidth="1"/>
    <col min="7202" max="7202" width="6.5703125" style="372" customWidth="1"/>
    <col min="7203" max="7203" width="7.140625" style="372" customWidth="1"/>
    <col min="7204" max="7204" width="8" style="372" customWidth="1"/>
    <col min="7205" max="7205" width="3.7109375" style="372" customWidth="1"/>
    <col min="7206" max="7424" width="8.85546875" style="372"/>
    <col min="7425" max="7425" width="4.140625" style="372" customWidth="1"/>
    <col min="7426" max="7426" width="17.140625" style="372" customWidth="1"/>
    <col min="7427" max="7427" width="52.28515625" style="372" customWidth="1"/>
    <col min="7428" max="7428" width="5.85546875" style="372" customWidth="1"/>
    <col min="7429" max="7429" width="6.85546875" style="372" customWidth="1"/>
    <col min="7430" max="7430" width="6.5703125" style="372" customWidth="1"/>
    <col min="7431" max="7431" width="12" style="372" customWidth="1"/>
    <col min="7432" max="7432" width="6.7109375" style="372" customWidth="1"/>
    <col min="7433" max="7433" width="6.5703125" style="372" customWidth="1"/>
    <col min="7434" max="7435" width="7.42578125" style="372" customWidth="1"/>
    <col min="7436" max="7436" width="5.7109375" style="372" customWidth="1"/>
    <col min="7437" max="7437" width="5.28515625" style="372" customWidth="1"/>
    <col min="7438" max="7438" width="7" style="372" customWidth="1"/>
    <col min="7439" max="7439" width="6.85546875" style="372" customWidth="1"/>
    <col min="7440" max="7440" width="7.5703125" style="372" customWidth="1"/>
    <col min="7441" max="7441" width="7.140625" style="372" customWidth="1"/>
    <col min="7442" max="7442" width="7.7109375" style="372" customWidth="1"/>
    <col min="7443" max="7443" width="8.28515625" style="372" customWidth="1"/>
    <col min="7444" max="7447" width="6.7109375" style="372" customWidth="1"/>
    <col min="7448" max="7448" width="7.5703125" style="372" customWidth="1"/>
    <col min="7449" max="7449" width="7.140625" style="372" customWidth="1"/>
    <col min="7450" max="7450" width="9.140625" style="372" customWidth="1"/>
    <col min="7451" max="7451" width="8.7109375" style="372" customWidth="1"/>
    <col min="7452" max="7452" width="10" style="372" customWidth="1"/>
    <col min="7453" max="7453" width="10.5703125" style="372" customWidth="1"/>
    <col min="7454" max="7454" width="4.5703125" style="372" customWidth="1"/>
    <col min="7455" max="7455" width="3.85546875" style="372" customWidth="1"/>
    <col min="7456" max="7456" width="5.28515625" style="372" customWidth="1"/>
    <col min="7457" max="7457" width="6.28515625" style="372" customWidth="1"/>
    <col min="7458" max="7458" width="6.5703125" style="372" customWidth="1"/>
    <col min="7459" max="7459" width="7.140625" style="372" customWidth="1"/>
    <col min="7460" max="7460" width="8" style="372" customWidth="1"/>
    <col min="7461" max="7461" width="3.7109375" style="372" customWidth="1"/>
    <col min="7462" max="7680" width="8.85546875" style="372"/>
    <col min="7681" max="7681" width="4.140625" style="372" customWidth="1"/>
    <col min="7682" max="7682" width="17.140625" style="372" customWidth="1"/>
    <col min="7683" max="7683" width="52.28515625" style="372" customWidth="1"/>
    <col min="7684" max="7684" width="5.85546875" style="372" customWidth="1"/>
    <col min="7685" max="7685" width="6.85546875" style="372" customWidth="1"/>
    <col min="7686" max="7686" width="6.5703125" style="372" customWidth="1"/>
    <col min="7687" max="7687" width="12" style="372" customWidth="1"/>
    <col min="7688" max="7688" width="6.7109375" style="372" customWidth="1"/>
    <col min="7689" max="7689" width="6.5703125" style="372" customWidth="1"/>
    <col min="7690" max="7691" width="7.42578125" style="372" customWidth="1"/>
    <col min="7692" max="7692" width="5.7109375" style="372" customWidth="1"/>
    <col min="7693" max="7693" width="5.28515625" style="372" customWidth="1"/>
    <col min="7694" max="7694" width="7" style="372" customWidth="1"/>
    <col min="7695" max="7695" width="6.85546875" style="372" customWidth="1"/>
    <col min="7696" max="7696" width="7.5703125" style="372" customWidth="1"/>
    <col min="7697" max="7697" width="7.140625" style="372" customWidth="1"/>
    <col min="7698" max="7698" width="7.7109375" style="372" customWidth="1"/>
    <col min="7699" max="7699" width="8.28515625" style="372" customWidth="1"/>
    <col min="7700" max="7703" width="6.7109375" style="372" customWidth="1"/>
    <col min="7704" max="7704" width="7.5703125" style="372" customWidth="1"/>
    <col min="7705" max="7705" width="7.140625" style="372" customWidth="1"/>
    <col min="7706" max="7706" width="9.140625" style="372" customWidth="1"/>
    <col min="7707" max="7707" width="8.7109375" style="372" customWidth="1"/>
    <col min="7708" max="7708" width="10" style="372" customWidth="1"/>
    <col min="7709" max="7709" width="10.5703125" style="372" customWidth="1"/>
    <col min="7710" max="7710" width="4.5703125" style="372" customWidth="1"/>
    <col min="7711" max="7711" width="3.85546875" style="372" customWidth="1"/>
    <col min="7712" max="7712" width="5.28515625" style="372" customWidth="1"/>
    <col min="7713" max="7713" width="6.28515625" style="372" customWidth="1"/>
    <col min="7714" max="7714" width="6.5703125" style="372" customWidth="1"/>
    <col min="7715" max="7715" width="7.140625" style="372" customWidth="1"/>
    <col min="7716" max="7716" width="8" style="372" customWidth="1"/>
    <col min="7717" max="7717" width="3.7109375" style="372" customWidth="1"/>
    <col min="7718" max="7936" width="8.85546875" style="372"/>
    <col min="7937" max="7937" width="4.140625" style="372" customWidth="1"/>
    <col min="7938" max="7938" width="17.140625" style="372" customWidth="1"/>
    <col min="7939" max="7939" width="52.28515625" style="372" customWidth="1"/>
    <col min="7940" max="7940" width="5.85546875" style="372" customWidth="1"/>
    <col min="7941" max="7941" width="6.85546875" style="372" customWidth="1"/>
    <col min="7942" max="7942" width="6.5703125" style="372" customWidth="1"/>
    <col min="7943" max="7943" width="12" style="372" customWidth="1"/>
    <col min="7944" max="7944" width="6.7109375" style="372" customWidth="1"/>
    <col min="7945" max="7945" width="6.5703125" style="372" customWidth="1"/>
    <col min="7946" max="7947" width="7.42578125" style="372" customWidth="1"/>
    <col min="7948" max="7948" width="5.7109375" style="372" customWidth="1"/>
    <col min="7949" max="7949" width="5.28515625" style="372" customWidth="1"/>
    <col min="7950" max="7950" width="7" style="372" customWidth="1"/>
    <col min="7951" max="7951" width="6.85546875" style="372" customWidth="1"/>
    <col min="7952" max="7952" width="7.5703125" style="372" customWidth="1"/>
    <col min="7953" max="7953" width="7.140625" style="372" customWidth="1"/>
    <col min="7954" max="7954" width="7.7109375" style="372" customWidth="1"/>
    <col min="7955" max="7955" width="8.28515625" style="372" customWidth="1"/>
    <col min="7956" max="7959" width="6.7109375" style="372" customWidth="1"/>
    <col min="7960" max="7960" width="7.5703125" style="372" customWidth="1"/>
    <col min="7961" max="7961" width="7.140625" style="372" customWidth="1"/>
    <col min="7962" max="7962" width="9.140625" style="372" customWidth="1"/>
    <col min="7963" max="7963" width="8.7109375" style="372" customWidth="1"/>
    <col min="7964" max="7964" width="10" style="372" customWidth="1"/>
    <col min="7965" max="7965" width="10.5703125" style="372" customWidth="1"/>
    <col min="7966" max="7966" width="4.5703125" style="372" customWidth="1"/>
    <col min="7967" max="7967" width="3.85546875" style="372" customWidth="1"/>
    <col min="7968" max="7968" width="5.28515625" style="372" customWidth="1"/>
    <col min="7969" max="7969" width="6.28515625" style="372" customWidth="1"/>
    <col min="7970" max="7970" width="6.5703125" style="372" customWidth="1"/>
    <col min="7971" max="7971" width="7.140625" style="372" customWidth="1"/>
    <col min="7972" max="7972" width="8" style="372" customWidth="1"/>
    <col min="7973" max="7973" width="3.7109375" style="372" customWidth="1"/>
    <col min="7974" max="8192" width="8.85546875" style="372"/>
    <col min="8193" max="8193" width="4.140625" style="372" customWidth="1"/>
    <col min="8194" max="8194" width="17.140625" style="372" customWidth="1"/>
    <col min="8195" max="8195" width="52.28515625" style="372" customWidth="1"/>
    <col min="8196" max="8196" width="5.85546875" style="372" customWidth="1"/>
    <col min="8197" max="8197" width="6.85546875" style="372" customWidth="1"/>
    <col min="8198" max="8198" width="6.5703125" style="372" customWidth="1"/>
    <col min="8199" max="8199" width="12" style="372" customWidth="1"/>
    <col min="8200" max="8200" width="6.7109375" style="372" customWidth="1"/>
    <col min="8201" max="8201" width="6.5703125" style="372" customWidth="1"/>
    <col min="8202" max="8203" width="7.42578125" style="372" customWidth="1"/>
    <col min="8204" max="8204" width="5.7109375" style="372" customWidth="1"/>
    <col min="8205" max="8205" width="5.28515625" style="372" customWidth="1"/>
    <col min="8206" max="8206" width="7" style="372" customWidth="1"/>
    <col min="8207" max="8207" width="6.85546875" style="372" customWidth="1"/>
    <col min="8208" max="8208" width="7.5703125" style="372" customWidth="1"/>
    <col min="8209" max="8209" width="7.140625" style="372" customWidth="1"/>
    <col min="8210" max="8210" width="7.7109375" style="372" customWidth="1"/>
    <col min="8211" max="8211" width="8.28515625" style="372" customWidth="1"/>
    <col min="8212" max="8215" width="6.7109375" style="372" customWidth="1"/>
    <col min="8216" max="8216" width="7.5703125" style="372" customWidth="1"/>
    <col min="8217" max="8217" width="7.140625" style="372" customWidth="1"/>
    <col min="8218" max="8218" width="9.140625" style="372" customWidth="1"/>
    <col min="8219" max="8219" width="8.7109375" style="372" customWidth="1"/>
    <col min="8220" max="8220" width="10" style="372" customWidth="1"/>
    <col min="8221" max="8221" width="10.5703125" style="372" customWidth="1"/>
    <col min="8222" max="8222" width="4.5703125" style="372" customWidth="1"/>
    <col min="8223" max="8223" width="3.85546875" style="372" customWidth="1"/>
    <col min="8224" max="8224" width="5.28515625" style="372" customWidth="1"/>
    <col min="8225" max="8225" width="6.28515625" style="372" customWidth="1"/>
    <col min="8226" max="8226" width="6.5703125" style="372" customWidth="1"/>
    <col min="8227" max="8227" width="7.140625" style="372" customWidth="1"/>
    <col min="8228" max="8228" width="8" style="372" customWidth="1"/>
    <col min="8229" max="8229" width="3.7109375" style="372" customWidth="1"/>
    <col min="8230" max="8448" width="8.85546875" style="372"/>
    <col min="8449" max="8449" width="4.140625" style="372" customWidth="1"/>
    <col min="8450" max="8450" width="17.140625" style="372" customWidth="1"/>
    <col min="8451" max="8451" width="52.28515625" style="372" customWidth="1"/>
    <col min="8452" max="8452" width="5.85546875" style="372" customWidth="1"/>
    <col min="8453" max="8453" width="6.85546875" style="372" customWidth="1"/>
    <col min="8454" max="8454" width="6.5703125" style="372" customWidth="1"/>
    <col min="8455" max="8455" width="12" style="372" customWidth="1"/>
    <col min="8456" max="8456" width="6.7109375" style="372" customWidth="1"/>
    <col min="8457" max="8457" width="6.5703125" style="372" customWidth="1"/>
    <col min="8458" max="8459" width="7.42578125" style="372" customWidth="1"/>
    <col min="8460" max="8460" width="5.7109375" style="372" customWidth="1"/>
    <col min="8461" max="8461" width="5.28515625" style="372" customWidth="1"/>
    <col min="8462" max="8462" width="7" style="372" customWidth="1"/>
    <col min="8463" max="8463" width="6.85546875" style="372" customWidth="1"/>
    <col min="8464" max="8464" width="7.5703125" style="372" customWidth="1"/>
    <col min="8465" max="8465" width="7.140625" style="372" customWidth="1"/>
    <col min="8466" max="8466" width="7.7109375" style="372" customWidth="1"/>
    <col min="8467" max="8467" width="8.28515625" style="372" customWidth="1"/>
    <col min="8468" max="8471" width="6.7109375" style="372" customWidth="1"/>
    <col min="8472" max="8472" width="7.5703125" style="372" customWidth="1"/>
    <col min="8473" max="8473" width="7.140625" style="372" customWidth="1"/>
    <col min="8474" max="8474" width="9.140625" style="372" customWidth="1"/>
    <col min="8475" max="8475" width="8.7109375" style="372" customWidth="1"/>
    <col min="8476" max="8476" width="10" style="372" customWidth="1"/>
    <col min="8477" max="8477" width="10.5703125" style="372" customWidth="1"/>
    <col min="8478" max="8478" width="4.5703125" style="372" customWidth="1"/>
    <col min="8479" max="8479" width="3.85546875" style="372" customWidth="1"/>
    <col min="8480" max="8480" width="5.28515625" style="372" customWidth="1"/>
    <col min="8481" max="8481" width="6.28515625" style="372" customWidth="1"/>
    <col min="8482" max="8482" width="6.5703125" style="372" customWidth="1"/>
    <col min="8483" max="8483" width="7.140625" style="372" customWidth="1"/>
    <col min="8484" max="8484" width="8" style="372" customWidth="1"/>
    <col min="8485" max="8485" width="3.7109375" style="372" customWidth="1"/>
    <col min="8486" max="8704" width="8.85546875" style="372"/>
    <col min="8705" max="8705" width="4.140625" style="372" customWidth="1"/>
    <col min="8706" max="8706" width="17.140625" style="372" customWidth="1"/>
    <col min="8707" max="8707" width="52.28515625" style="372" customWidth="1"/>
    <col min="8708" max="8708" width="5.85546875" style="372" customWidth="1"/>
    <col min="8709" max="8709" width="6.85546875" style="372" customWidth="1"/>
    <col min="8710" max="8710" width="6.5703125" style="372" customWidth="1"/>
    <col min="8711" max="8711" width="12" style="372" customWidth="1"/>
    <col min="8712" max="8712" width="6.7109375" style="372" customWidth="1"/>
    <col min="8713" max="8713" width="6.5703125" style="372" customWidth="1"/>
    <col min="8714" max="8715" width="7.42578125" style="372" customWidth="1"/>
    <col min="8716" max="8716" width="5.7109375" style="372" customWidth="1"/>
    <col min="8717" max="8717" width="5.28515625" style="372" customWidth="1"/>
    <col min="8718" max="8718" width="7" style="372" customWidth="1"/>
    <col min="8719" max="8719" width="6.85546875" style="372" customWidth="1"/>
    <col min="8720" max="8720" width="7.5703125" style="372" customWidth="1"/>
    <col min="8721" max="8721" width="7.140625" style="372" customWidth="1"/>
    <col min="8722" max="8722" width="7.7109375" style="372" customWidth="1"/>
    <col min="8723" max="8723" width="8.28515625" style="372" customWidth="1"/>
    <col min="8724" max="8727" width="6.7109375" style="372" customWidth="1"/>
    <col min="8728" max="8728" width="7.5703125" style="372" customWidth="1"/>
    <col min="8729" max="8729" width="7.140625" style="372" customWidth="1"/>
    <col min="8730" max="8730" width="9.140625" style="372" customWidth="1"/>
    <col min="8731" max="8731" width="8.7109375" style="372" customWidth="1"/>
    <col min="8732" max="8732" width="10" style="372" customWidth="1"/>
    <col min="8733" max="8733" width="10.5703125" style="372" customWidth="1"/>
    <col min="8734" max="8734" width="4.5703125" style="372" customWidth="1"/>
    <col min="8735" max="8735" width="3.85546875" style="372" customWidth="1"/>
    <col min="8736" max="8736" width="5.28515625" style="372" customWidth="1"/>
    <col min="8737" max="8737" width="6.28515625" style="372" customWidth="1"/>
    <col min="8738" max="8738" width="6.5703125" style="372" customWidth="1"/>
    <col min="8739" max="8739" width="7.140625" style="372" customWidth="1"/>
    <col min="8740" max="8740" width="8" style="372" customWidth="1"/>
    <col min="8741" max="8741" width="3.7109375" style="372" customWidth="1"/>
    <col min="8742" max="8960" width="8.85546875" style="372"/>
    <col min="8961" max="8961" width="4.140625" style="372" customWidth="1"/>
    <col min="8962" max="8962" width="17.140625" style="372" customWidth="1"/>
    <col min="8963" max="8963" width="52.28515625" style="372" customWidth="1"/>
    <col min="8964" max="8964" width="5.85546875" style="372" customWidth="1"/>
    <col min="8965" max="8965" width="6.85546875" style="372" customWidth="1"/>
    <col min="8966" max="8966" width="6.5703125" style="372" customWidth="1"/>
    <col min="8967" max="8967" width="12" style="372" customWidth="1"/>
    <col min="8968" max="8968" width="6.7109375" style="372" customWidth="1"/>
    <col min="8969" max="8969" width="6.5703125" style="372" customWidth="1"/>
    <col min="8970" max="8971" width="7.42578125" style="372" customWidth="1"/>
    <col min="8972" max="8972" width="5.7109375" style="372" customWidth="1"/>
    <col min="8973" max="8973" width="5.28515625" style="372" customWidth="1"/>
    <col min="8974" max="8974" width="7" style="372" customWidth="1"/>
    <col min="8975" max="8975" width="6.85546875" style="372" customWidth="1"/>
    <col min="8976" max="8976" width="7.5703125" style="372" customWidth="1"/>
    <col min="8977" max="8977" width="7.140625" style="372" customWidth="1"/>
    <col min="8978" max="8978" width="7.7109375" style="372" customWidth="1"/>
    <col min="8979" max="8979" width="8.28515625" style="372" customWidth="1"/>
    <col min="8980" max="8983" width="6.7109375" style="372" customWidth="1"/>
    <col min="8984" max="8984" width="7.5703125" style="372" customWidth="1"/>
    <col min="8985" max="8985" width="7.140625" style="372" customWidth="1"/>
    <col min="8986" max="8986" width="9.140625" style="372" customWidth="1"/>
    <col min="8987" max="8987" width="8.7109375" style="372" customWidth="1"/>
    <col min="8988" max="8988" width="10" style="372" customWidth="1"/>
    <col min="8989" max="8989" width="10.5703125" style="372" customWidth="1"/>
    <col min="8990" max="8990" width="4.5703125" style="372" customWidth="1"/>
    <col min="8991" max="8991" width="3.85546875" style="372" customWidth="1"/>
    <col min="8992" max="8992" width="5.28515625" style="372" customWidth="1"/>
    <col min="8993" max="8993" width="6.28515625" style="372" customWidth="1"/>
    <col min="8994" max="8994" width="6.5703125" style="372" customWidth="1"/>
    <col min="8995" max="8995" width="7.140625" style="372" customWidth="1"/>
    <col min="8996" max="8996" width="8" style="372" customWidth="1"/>
    <col min="8997" max="8997" width="3.7109375" style="372" customWidth="1"/>
    <col min="8998" max="9216" width="8.85546875" style="372"/>
    <col min="9217" max="9217" width="4.140625" style="372" customWidth="1"/>
    <col min="9218" max="9218" width="17.140625" style="372" customWidth="1"/>
    <col min="9219" max="9219" width="52.28515625" style="372" customWidth="1"/>
    <col min="9220" max="9220" width="5.85546875" style="372" customWidth="1"/>
    <col min="9221" max="9221" width="6.85546875" style="372" customWidth="1"/>
    <col min="9222" max="9222" width="6.5703125" style="372" customWidth="1"/>
    <col min="9223" max="9223" width="12" style="372" customWidth="1"/>
    <col min="9224" max="9224" width="6.7109375" style="372" customWidth="1"/>
    <col min="9225" max="9225" width="6.5703125" style="372" customWidth="1"/>
    <col min="9226" max="9227" width="7.42578125" style="372" customWidth="1"/>
    <col min="9228" max="9228" width="5.7109375" style="372" customWidth="1"/>
    <col min="9229" max="9229" width="5.28515625" style="372" customWidth="1"/>
    <col min="9230" max="9230" width="7" style="372" customWidth="1"/>
    <col min="9231" max="9231" width="6.85546875" style="372" customWidth="1"/>
    <col min="9232" max="9232" width="7.5703125" style="372" customWidth="1"/>
    <col min="9233" max="9233" width="7.140625" style="372" customWidth="1"/>
    <col min="9234" max="9234" width="7.7109375" style="372" customWidth="1"/>
    <col min="9235" max="9235" width="8.28515625" style="372" customWidth="1"/>
    <col min="9236" max="9239" width="6.7109375" style="372" customWidth="1"/>
    <col min="9240" max="9240" width="7.5703125" style="372" customWidth="1"/>
    <col min="9241" max="9241" width="7.140625" style="372" customWidth="1"/>
    <col min="9242" max="9242" width="9.140625" style="372" customWidth="1"/>
    <col min="9243" max="9243" width="8.7109375" style="372" customWidth="1"/>
    <col min="9244" max="9244" width="10" style="372" customWidth="1"/>
    <col min="9245" max="9245" width="10.5703125" style="372" customWidth="1"/>
    <col min="9246" max="9246" width="4.5703125" style="372" customWidth="1"/>
    <col min="9247" max="9247" width="3.85546875" style="372" customWidth="1"/>
    <col min="9248" max="9248" width="5.28515625" style="372" customWidth="1"/>
    <col min="9249" max="9249" width="6.28515625" style="372" customWidth="1"/>
    <col min="9250" max="9250" width="6.5703125" style="372" customWidth="1"/>
    <col min="9251" max="9251" width="7.140625" style="372" customWidth="1"/>
    <col min="9252" max="9252" width="8" style="372" customWidth="1"/>
    <col min="9253" max="9253" width="3.7109375" style="372" customWidth="1"/>
    <col min="9254" max="9472" width="8.85546875" style="372"/>
    <col min="9473" max="9473" width="4.140625" style="372" customWidth="1"/>
    <col min="9474" max="9474" width="17.140625" style="372" customWidth="1"/>
    <col min="9475" max="9475" width="52.28515625" style="372" customWidth="1"/>
    <col min="9476" max="9476" width="5.85546875" style="372" customWidth="1"/>
    <col min="9477" max="9477" width="6.85546875" style="372" customWidth="1"/>
    <col min="9478" max="9478" width="6.5703125" style="372" customWidth="1"/>
    <col min="9479" max="9479" width="12" style="372" customWidth="1"/>
    <col min="9480" max="9480" width="6.7109375" style="372" customWidth="1"/>
    <col min="9481" max="9481" width="6.5703125" style="372" customWidth="1"/>
    <col min="9482" max="9483" width="7.42578125" style="372" customWidth="1"/>
    <col min="9484" max="9484" width="5.7109375" style="372" customWidth="1"/>
    <col min="9485" max="9485" width="5.28515625" style="372" customWidth="1"/>
    <col min="9486" max="9486" width="7" style="372" customWidth="1"/>
    <col min="9487" max="9487" width="6.85546875" style="372" customWidth="1"/>
    <col min="9488" max="9488" width="7.5703125" style="372" customWidth="1"/>
    <col min="9489" max="9489" width="7.140625" style="372" customWidth="1"/>
    <col min="9490" max="9490" width="7.7109375" style="372" customWidth="1"/>
    <col min="9491" max="9491" width="8.28515625" style="372" customWidth="1"/>
    <col min="9492" max="9495" width="6.7109375" style="372" customWidth="1"/>
    <col min="9496" max="9496" width="7.5703125" style="372" customWidth="1"/>
    <col min="9497" max="9497" width="7.140625" style="372" customWidth="1"/>
    <col min="9498" max="9498" width="9.140625" style="372" customWidth="1"/>
    <col min="9499" max="9499" width="8.7109375" style="372" customWidth="1"/>
    <col min="9500" max="9500" width="10" style="372" customWidth="1"/>
    <col min="9501" max="9501" width="10.5703125" style="372" customWidth="1"/>
    <col min="9502" max="9502" width="4.5703125" style="372" customWidth="1"/>
    <col min="9503" max="9503" width="3.85546875" style="372" customWidth="1"/>
    <col min="9504" max="9504" width="5.28515625" style="372" customWidth="1"/>
    <col min="9505" max="9505" width="6.28515625" style="372" customWidth="1"/>
    <col min="9506" max="9506" width="6.5703125" style="372" customWidth="1"/>
    <col min="9507" max="9507" width="7.140625" style="372" customWidth="1"/>
    <col min="9508" max="9508" width="8" style="372" customWidth="1"/>
    <col min="9509" max="9509" width="3.7109375" style="372" customWidth="1"/>
    <col min="9510" max="9728" width="8.85546875" style="372"/>
    <col min="9729" max="9729" width="4.140625" style="372" customWidth="1"/>
    <col min="9730" max="9730" width="17.140625" style="372" customWidth="1"/>
    <col min="9731" max="9731" width="52.28515625" style="372" customWidth="1"/>
    <col min="9732" max="9732" width="5.85546875" style="372" customWidth="1"/>
    <col min="9733" max="9733" width="6.85546875" style="372" customWidth="1"/>
    <col min="9734" max="9734" width="6.5703125" style="372" customWidth="1"/>
    <col min="9735" max="9735" width="12" style="372" customWidth="1"/>
    <col min="9736" max="9736" width="6.7109375" style="372" customWidth="1"/>
    <col min="9737" max="9737" width="6.5703125" style="372" customWidth="1"/>
    <col min="9738" max="9739" width="7.42578125" style="372" customWidth="1"/>
    <col min="9740" max="9740" width="5.7109375" style="372" customWidth="1"/>
    <col min="9741" max="9741" width="5.28515625" style="372" customWidth="1"/>
    <col min="9742" max="9742" width="7" style="372" customWidth="1"/>
    <col min="9743" max="9743" width="6.85546875" style="372" customWidth="1"/>
    <col min="9744" max="9744" width="7.5703125" style="372" customWidth="1"/>
    <col min="9745" max="9745" width="7.140625" style="372" customWidth="1"/>
    <col min="9746" max="9746" width="7.7109375" style="372" customWidth="1"/>
    <col min="9747" max="9747" width="8.28515625" style="372" customWidth="1"/>
    <col min="9748" max="9751" width="6.7109375" style="372" customWidth="1"/>
    <col min="9752" max="9752" width="7.5703125" style="372" customWidth="1"/>
    <col min="9753" max="9753" width="7.140625" style="372" customWidth="1"/>
    <col min="9754" max="9754" width="9.140625" style="372" customWidth="1"/>
    <col min="9755" max="9755" width="8.7109375" style="372" customWidth="1"/>
    <col min="9756" max="9756" width="10" style="372" customWidth="1"/>
    <col min="9757" max="9757" width="10.5703125" style="372" customWidth="1"/>
    <col min="9758" max="9758" width="4.5703125" style="372" customWidth="1"/>
    <col min="9759" max="9759" width="3.85546875" style="372" customWidth="1"/>
    <col min="9760" max="9760" width="5.28515625" style="372" customWidth="1"/>
    <col min="9761" max="9761" width="6.28515625" style="372" customWidth="1"/>
    <col min="9762" max="9762" width="6.5703125" style="372" customWidth="1"/>
    <col min="9763" max="9763" width="7.140625" style="372" customWidth="1"/>
    <col min="9764" max="9764" width="8" style="372" customWidth="1"/>
    <col min="9765" max="9765" width="3.7109375" style="372" customWidth="1"/>
    <col min="9766" max="9984" width="8.85546875" style="372"/>
    <col min="9985" max="9985" width="4.140625" style="372" customWidth="1"/>
    <col min="9986" max="9986" width="17.140625" style="372" customWidth="1"/>
    <col min="9987" max="9987" width="52.28515625" style="372" customWidth="1"/>
    <col min="9988" max="9988" width="5.85546875" style="372" customWidth="1"/>
    <col min="9989" max="9989" width="6.85546875" style="372" customWidth="1"/>
    <col min="9990" max="9990" width="6.5703125" style="372" customWidth="1"/>
    <col min="9991" max="9991" width="12" style="372" customWidth="1"/>
    <col min="9992" max="9992" width="6.7109375" style="372" customWidth="1"/>
    <col min="9993" max="9993" width="6.5703125" style="372" customWidth="1"/>
    <col min="9994" max="9995" width="7.42578125" style="372" customWidth="1"/>
    <col min="9996" max="9996" width="5.7109375" style="372" customWidth="1"/>
    <col min="9997" max="9997" width="5.28515625" style="372" customWidth="1"/>
    <col min="9998" max="9998" width="7" style="372" customWidth="1"/>
    <col min="9999" max="9999" width="6.85546875" style="372" customWidth="1"/>
    <col min="10000" max="10000" width="7.5703125" style="372" customWidth="1"/>
    <col min="10001" max="10001" width="7.140625" style="372" customWidth="1"/>
    <col min="10002" max="10002" width="7.7109375" style="372" customWidth="1"/>
    <col min="10003" max="10003" width="8.28515625" style="372" customWidth="1"/>
    <col min="10004" max="10007" width="6.7109375" style="372" customWidth="1"/>
    <col min="10008" max="10008" width="7.5703125" style="372" customWidth="1"/>
    <col min="10009" max="10009" width="7.140625" style="372" customWidth="1"/>
    <col min="10010" max="10010" width="9.140625" style="372" customWidth="1"/>
    <col min="10011" max="10011" width="8.7109375" style="372" customWidth="1"/>
    <col min="10012" max="10012" width="10" style="372" customWidth="1"/>
    <col min="10013" max="10013" width="10.5703125" style="372" customWidth="1"/>
    <col min="10014" max="10014" width="4.5703125" style="372" customWidth="1"/>
    <col min="10015" max="10015" width="3.85546875" style="372" customWidth="1"/>
    <col min="10016" max="10016" width="5.28515625" style="372" customWidth="1"/>
    <col min="10017" max="10017" width="6.28515625" style="372" customWidth="1"/>
    <col min="10018" max="10018" width="6.5703125" style="372" customWidth="1"/>
    <col min="10019" max="10019" width="7.140625" style="372" customWidth="1"/>
    <col min="10020" max="10020" width="8" style="372" customWidth="1"/>
    <col min="10021" max="10021" width="3.7109375" style="372" customWidth="1"/>
    <col min="10022" max="10240" width="8.85546875" style="372"/>
    <col min="10241" max="10241" width="4.140625" style="372" customWidth="1"/>
    <col min="10242" max="10242" width="17.140625" style="372" customWidth="1"/>
    <col min="10243" max="10243" width="52.28515625" style="372" customWidth="1"/>
    <col min="10244" max="10244" width="5.85546875" style="372" customWidth="1"/>
    <col min="10245" max="10245" width="6.85546875" style="372" customWidth="1"/>
    <col min="10246" max="10246" width="6.5703125" style="372" customWidth="1"/>
    <col min="10247" max="10247" width="12" style="372" customWidth="1"/>
    <col min="10248" max="10248" width="6.7109375" style="372" customWidth="1"/>
    <col min="10249" max="10249" width="6.5703125" style="372" customWidth="1"/>
    <col min="10250" max="10251" width="7.42578125" style="372" customWidth="1"/>
    <col min="10252" max="10252" width="5.7109375" style="372" customWidth="1"/>
    <col min="10253" max="10253" width="5.28515625" style="372" customWidth="1"/>
    <col min="10254" max="10254" width="7" style="372" customWidth="1"/>
    <col min="10255" max="10255" width="6.85546875" style="372" customWidth="1"/>
    <col min="10256" max="10256" width="7.5703125" style="372" customWidth="1"/>
    <col min="10257" max="10257" width="7.140625" style="372" customWidth="1"/>
    <col min="10258" max="10258" width="7.7109375" style="372" customWidth="1"/>
    <col min="10259" max="10259" width="8.28515625" style="372" customWidth="1"/>
    <col min="10260" max="10263" width="6.7109375" style="372" customWidth="1"/>
    <col min="10264" max="10264" width="7.5703125" style="372" customWidth="1"/>
    <col min="10265" max="10265" width="7.140625" style="372" customWidth="1"/>
    <col min="10266" max="10266" width="9.140625" style="372" customWidth="1"/>
    <col min="10267" max="10267" width="8.7109375" style="372" customWidth="1"/>
    <col min="10268" max="10268" width="10" style="372" customWidth="1"/>
    <col min="10269" max="10269" width="10.5703125" style="372" customWidth="1"/>
    <col min="10270" max="10270" width="4.5703125" style="372" customWidth="1"/>
    <col min="10271" max="10271" width="3.85546875" style="372" customWidth="1"/>
    <col min="10272" max="10272" width="5.28515625" style="372" customWidth="1"/>
    <col min="10273" max="10273" width="6.28515625" style="372" customWidth="1"/>
    <col min="10274" max="10274" width="6.5703125" style="372" customWidth="1"/>
    <col min="10275" max="10275" width="7.140625" style="372" customWidth="1"/>
    <col min="10276" max="10276" width="8" style="372" customWidth="1"/>
    <col min="10277" max="10277" width="3.7109375" style="372" customWidth="1"/>
    <col min="10278" max="10496" width="8.85546875" style="372"/>
    <col min="10497" max="10497" width="4.140625" style="372" customWidth="1"/>
    <col min="10498" max="10498" width="17.140625" style="372" customWidth="1"/>
    <col min="10499" max="10499" width="52.28515625" style="372" customWidth="1"/>
    <col min="10500" max="10500" width="5.85546875" style="372" customWidth="1"/>
    <col min="10501" max="10501" width="6.85546875" style="372" customWidth="1"/>
    <col min="10502" max="10502" width="6.5703125" style="372" customWidth="1"/>
    <col min="10503" max="10503" width="12" style="372" customWidth="1"/>
    <col min="10504" max="10504" width="6.7109375" style="372" customWidth="1"/>
    <col min="10505" max="10505" width="6.5703125" style="372" customWidth="1"/>
    <col min="10506" max="10507" width="7.42578125" style="372" customWidth="1"/>
    <col min="10508" max="10508" width="5.7109375" style="372" customWidth="1"/>
    <col min="10509" max="10509" width="5.28515625" style="372" customWidth="1"/>
    <col min="10510" max="10510" width="7" style="372" customWidth="1"/>
    <col min="10511" max="10511" width="6.85546875" style="372" customWidth="1"/>
    <col min="10512" max="10512" width="7.5703125" style="372" customWidth="1"/>
    <col min="10513" max="10513" width="7.140625" style="372" customWidth="1"/>
    <col min="10514" max="10514" width="7.7109375" style="372" customWidth="1"/>
    <col min="10515" max="10515" width="8.28515625" style="372" customWidth="1"/>
    <col min="10516" max="10519" width="6.7109375" style="372" customWidth="1"/>
    <col min="10520" max="10520" width="7.5703125" style="372" customWidth="1"/>
    <col min="10521" max="10521" width="7.140625" style="372" customWidth="1"/>
    <col min="10522" max="10522" width="9.140625" style="372" customWidth="1"/>
    <col min="10523" max="10523" width="8.7109375" style="372" customWidth="1"/>
    <col min="10524" max="10524" width="10" style="372" customWidth="1"/>
    <col min="10525" max="10525" width="10.5703125" style="372" customWidth="1"/>
    <col min="10526" max="10526" width="4.5703125" style="372" customWidth="1"/>
    <col min="10527" max="10527" width="3.85546875" style="372" customWidth="1"/>
    <col min="10528" max="10528" width="5.28515625" style="372" customWidth="1"/>
    <col min="10529" max="10529" width="6.28515625" style="372" customWidth="1"/>
    <col min="10530" max="10530" width="6.5703125" style="372" customWidth="1"/>
    <col min="10531" max="10531" width="7.140625" style="372" customWidth="1"/>
    <col min="10532" max="10532" width="8" style="372" customWidth="1"/>
    <col min="10533" max="10533" width="3.7109375" style="372" customWidth="1"/>
    <col min="10534" max="10752" width="8.85546875" style="372"/>
    <col min="10753" max="10753" width="4.140625" style="372" customWidth="1"/>
    <col min="10754" max="10754" width="17.140625" style="372" customWidth="1"/>
    <col min="10755" max="10755" width="52.28515625" style="372" customWidth="1"/>
    <col min="10756" max="10756" width="5.85546875" style="372" customWidth="1"/>
    <col min="10757" max="10757" width="6.85546875" style="372" customWidth="1"/>
    <col min="10758" max="10758" width="6.5703125" style="372" customWidth="1"/>
    <col min="10759" max="10759" width="12" style="372" customWidth="1"/>
    <col min="10760" max="10760" width="6.7109375" style="372" customWidth="1"/>
    <col min="10761" max="10761" width="6.5703125" style="372" customWidth="1"/>
    <col min="10762" max="10763" width="7.42578125" style="372" customWidth="1"/>
    <col min="10764" max="10764" width="5.7109375" style="372" customWidth="1"/>
    <col min="10765" max="10765" width="5.28515625" style="372" customWidth="1"/>
    <col min="10766" max="10766" width="7" style="372" customWidth="1"/>
    <col min="10767" max="10767" width="6.85546875" style="372" customWidth="1"/>
    <col min="10768" max="10768" width="7.5703125" style="372" customWidth="1"/>
    <col min="10769" max="10769" width="7.140625" style="372" customWidth="1"/>
    <col min="10770" max="10770" width="7.7109375" style="372" customWidth="1"/>
    <col min="10771" max="10771" width="8.28515625" style="372" customWidth="1"/>
    <col min="10772" max="10775" width="6.7109375" style="372" customWidth="1"/>
    <col min="10776" max="10776" width="7.5703125" style="372" customWidth="1"/>
    <col min="10777" max="10777" width="7.140625" style="372" customWidth="1"/>
    <col min="10778" max="10778" width="9.140625" style="372" customWidth="1"/>
    <col min="10779" max="10779" width="8.7109375" style="372" customWidth="1"/>
    <col min="10780" max="10780" width="10" style="372" customWidth="1"/>
    <col min="10781" max="10781" width="10.5703125" style="372" customWidth="1"/>
    <col min="10782" max="10782" width="4.5703125" style="372" customWidth="1"/>
    <col min="10783" max="10783" width="3.85546875" style="372" customWidth="1"/>
    <col min="10784" max="10784" width="5.28515625" style="372" customWidth="1"/>
    <col min="10785" max="10785" width="6.28515625" style="372" customWidth="1"/>
    <col min="10786" max="10786" width="6.5703125" style="372" customWidth="1"/>
    <col min="10787" max="10787" width="7.140625" style="372" customWidth="1"/>
    <col min="10788" max="10788" width="8" style="372" customWidth="1"/>
    <col min="10789" max="10789" width="3.7109375" style="372" customWidth="1"/>
    <col min="10790" max="11008" width="8.85546875" style="372"/>
    <col min="11009" max="11009" width="4.140625" style="372" customWidth="1"/>
    <col min="11010" max="11010" width="17.140625" style="372" customWidth="1"/>
    <col min="11011" max="11011" width="52.28515625" style="372" customWidth="1"/>
    <col min="11012" max="11012" width="5.85546875" style="372" customWidth="1"/>
    <col min="11013" max="11013" width="6.85546875" style="372" customWidth="1"/>
    <col min="11014" max="11014" width="6.5703125" style="372" customWidth="1"/>
    <col min="11015" max="11015" width="12" style="372" customWidth="1"/>
    <col min="11016" max="11016" width="6.7109375" style="372" customWidth="1"/>
    <col min="11017" max="11017" width="6.5703125" style="372" customWidth="1"/>
    <col min="11018" max="11019" width="7.42578125" style="372" customWidth="1"/>
    <col min="11020" max="11020" width="5.7109375" style="372" customWidth="1"/>
    <col min="11021" max="11021" width="5.28515625" style="372" customWidth="1"/>
    <col min="11022" max="11022" width="7" style="372" customWidth="1"/>
    <col min="11023" max="11023" width="6.85546875" style="372" customWidth="1"/>
    <col min="11024" max="11024" width="7.5703125" style="372" customWidth="1"/>
    <col min="11025" max="11025" width="7.140625" style="372" customWidth="1"/>
    <col min="11026" max="11026" width="7.7109375" style="372" customWidth="1"/>
    <col min="11027" max="11027" width="8.28515625" style="372" customWidth="1"/>
    <col min="11028" max="11031" width="6.7109375" style="372" customWidth="1"/>
    <col min="11032" max="11032" width="7.5703125" style="372" customWidth="1"/>
    <col min="11033" max="11033" width="7.140625" style="372" customWidth="1"/>
    <col min="11034" max="11034" width="9.140625" style="372" customWidth="1"/>
    <col min="11035" max="11035" width="8.7109375" style="372" customWidth="1"/>
    <col min="11036" max="11036" width="10" style="372" customWidth="1"/>
    <col min="11037" max="11037" width="10.5703125" style="372" customWidth="1"/>
    <col min="11038" max="11038" width="4.5703125" style="372" customWidth="1"/>
    <col min="11039" max="11039" width="3.85546875" style="372" customWidth="1"/>
    <col min="11040" max="11040" width="5.28515625" style="372" customWidth="1"/>
    <col min="11041" max="11041" width="6.28515625" style="372" customWidth="1"/>
    <col min="11042" max="11042" width="6.5703125" style="372" customWidth="1"/>
    <col min="11043" max="11043" width="7.140625" style="372" customWidth="1"/>
    <col min="11044" max="11044" width="8" style="372" customWidth="1"/>
    <col min="11045" max="11045" width="3.7109375" style="372" customWidth="1"/>
    <col min="11046" max="11264" width="8.85546875" style="372"/>
    <col min="11265" max="11265" width="4.140625" style="372" customWidth="1"/>
    <col min="11266" max="11266" width="17.140625" style="372" customWidth="1"/>
    <col min="11267" max="11267" width="52.28515625" style="372" customWidth="1"/>
    <col min="11268" max="11268" width="5.85546875" style="372" customWidth="1"/>
    <col min="11269" max="11269" width="6.85546875" style="372" customWidth="1"/>
    <col min="11270" max="11270" width="6.5703125" style="372" customWidth="1"/>
    <col min="11271" max="11271" width="12" style="372" customWidth="1"/>
    <col min="11272" max="11272" width="6.7109375" style="372" customWidth="1"/>
    <col min="11273" max="11273" width="6.5703125" style="372" customWidth="1"/>
    <col min="11274" max="11275" width="7.42578125" style="372" customWidth="1"/>
    <col min="11276" max="11276" width="5.7109375" style="372" customWidth="1"/>
    <col min="11277" max="11277" width="5.28515625" style="372" customWidth="1"/>
    <col min="11278" max="11278" width="7" style="372" customWidth="1"/>
    <col min="11279" max="11279" width="6.85546875" style="372" customWidth="1"/>
    <col min="11280" max="11280" width="7.5703125" style="372" customWidth="1"/>
    <col min="11281" max="11281" width="7.140625" style="372" customWidth="1"/>
    <col min="11282" max="11282" width="7.7109375" style="372" customWidth="1"/>
    <col min="11283" max="11283" width="8.28515625" style="372" customWidth="1"/>
    <col min="11284" max="11287" width="6.7109375" style="372" customWidth="1"/>
    <col min="11288" max="11288" width="7.5703125" style="372" customWidth="1"/>
    <col min="11289" max="11289" width="7.140625" style="372" customWidth="1"/>
    <col min="11290" max="11290" width="9.140625" style="372" customWidth="1"/>
    <col min="11291" max="11291" width="8.7109375" style="372" customWidth="1"/>
    <col min="11292" max="11292" width="10" style="372" customWidth="1"/>
    <col min="11293" max="11293" width="10.5703125" style="372" customWidth="1"/>
    <col min="11294" max="11294" width="4.5703125" style="372" customWidth="1"/>
    <col min="11295" max="11295" width="3.85546875" style="372" customWidth="1"/>
    <col min="11296" max="11296" width="5.28515625" style="372" customWidth="1"/>
    <col min="11297" max="11297" width="6.28515625" style="372" customWidth="1"/>
    <col min="11298" max="11298" width="6.5703125" style="372" customWidth="1"/>
    <col min="11299" max="11299" width="7.140625" style="372" customWidth="1"/>
    <col min="11300" max="11300" width="8" style="372" customWidth="1"/>
    <col min="11301" max="11301" width="3.7109375" style="372" customWidth="1"/>
    <col min="11302" max="11520" width="8.85546875" style="372"/>
    <col min="11521" max="11521" width="4.140625" style="372" customWidth="1"/>
    <col min="11522" max="11522" width="17.140625" style="372" customWidth="1"/>
    <col min="11523" max="11523" width="52.28515625" style="372" customWidth="1"/>
    <col min="11524" max="11524" width="5.85546875" style="372" customWidth="1"/>
    <col min="11525" max="11525" width="6.85546875" style="372" customWidth="1"/>
    <col min="11526" max="11526" width="6.5703125" style="372" customWidth="1"/>
    <col min="11527" max="11527" width="12" style="372" customWidth="1"/>
    <col min="11528" max="11528" width="6.7109375" style="372" customWidth="1"/>
    <col min="11529" max="11529" width="6.5703125" style="372" customWidth="1"/>
    <col min="11530" max="11531" width="7.42578125" style="372" customWidth="1"/>
    <col min="11532" max="11532" width="5.7109375" style="372" customWidth="1"/>
    <col min="11533" max="11533" width="5.28515625" style="372" customWidth="1"/>
    <col min="11534" max="11534" width="7" style="372" customWidth="1"/>
    <col min="11535" max="11535" width="6.85546875" style="372" customWidth="1"/>
    <col min="11536" max="11536" width="7.5703125" style="372" customWidth="1"/>
    <col min="11537" max="11537" width="7.140625" style="372" customWidth="1"/>
    <col min="11538" max="11538" width="7.7109375" style="372" customWidth="1"/>
    <col min="11539" max="11539" width="8.28515625" style="372" customWidth="1"/>
    <col min="11540" max="11543" width="6.7109375" style="372" customWidth="1"/>
    <col min="11544" max="11544" width="7.5703125" style="372" customWidth="1"/>
    <col min="11545" max="11545" width="7.140625" style="372" customWidth="1"/>
    <col min="11546" max="11546" width="9.140625" style="372" customWidth="1"/>
    <col min="11547" max="11547" width="8.7109375" style="372" customWidth="1"/>
    <col min="11548" max="11548" width="10" style="372" customWidth="1"/>
    <col min="11549" max="11549" width="10.5703125" style="372" customWidth="1"/>
    <col min="11550" max="11550" width="4.5703125" style="372" customWidth="1"/>
    <col min="11551" max="11551" width="3.85546875" style="372" customWidth="1"/>
    <col min="11552" max="11552" width="5.28515625" style="372" customWidth="1"/>
    <col min="11553" max="11553" width="6.28515625" style="372" customWidth="1"/>
    <col min="11554" max="11554" width="6.5703125" style="372" customWidth="1"/>
    <col min="11555" max="11555" width="7.140625" style="372" customWidth="1"/>
    <col min="11556" max="11556" width="8" style="372" customWidth="1"/>
    <col min="11557" max="11557" width="3.7109375" style="372" customWidth="1"/>
    <col min="11558" max="11776" width="8.85546875" style="372"/>
    <col min="11777" max="11777" width="4.140625" style="372" customWidth="1"/>
    <col min="11778" max="11778" width="17.140625" style="372" customWidth="1"/>
    <col min="11779" max="11779" width="52.28515625" style="372" customWidth="1"/>
    <col min="11780" max="11780" width="5.85546875" style="372" customWidth="1"/>
    <col min="11781" max="11781" width="6.85546875" style="372" customWidth="1"/>
    <col min="11782" max="11782" width="6.5703125" style="372" customWidth="1"/>
    <col min="11783" max="11783" width="12" style="372" customWidth="1"/>
    <col min="11784" max="11784" width="6.7109375" style="372" customWidth="1"/>
    <col min="11785" max="11785" width="6.5703125" style="372" customWidth="1"/>
    <col min="11786" max="11787" width="7.42578125" style="372" customWidth="1"/>
    <col min="11788" max="11788" width="5.7109375" style="372" customWidth="1"/>
    <col min="11789" max="11789" width="5.28515625" style="372" customWidth="1"/>
    <col min="11790" max="11790" width="7" style="372" customWidth="1"/>
    <col min="11791" max="11791" width="6.85546875" style="372" customWidth="1"/>
    <col min="11792" max="11792" width="7.5703125" style="372" customWidth="1"/>
    <col min="11793" max="11793" width="7.140625" style="372" customWidth="1"/>
    <col min="11794" max="11794" width="7.7109375" style="372" customWidth="1"/>
    <col min="11795" max="11795" width="8.28515625" style="372" customWidth="1"/>
    <col min="11796" max="11799" width="6.7109375" style="372" customWidth="1"/>
    <col min="11800" max="11800" width="7.5703125" style="372" customWidth="1"/>
    <col min="11801" max="11801" width="7.140625" style="372" customWidth="1"/>
    <col min="11802" max="11802" width="9.140625" style="372" customWidth="1"/>
    <col min="11803" max="11803" width="8.7109375" style="372" customWidth="1"/>
    <col min="11804" max="11804" width="10" style="372" customWidth="1"/>
    <col min="11805" max="11805" width="10.5703125" style="372" customWidth="1"/>
    <col min="11806" max="11806" width="4.5703125" style="372" customWidth="1"/>
    <col min="11807" max="11807" width="3.85546875" style="372" customWidth="1"/>
    <col min="11808" max="11808" width="5.28515625" style="372" customWidth="1"/>
    <col min="11809" max="11809" width="6.28515625" style="372" customWidth="1"/>
    <col min="11810" max="11810" width="6.5703125" style="372" customWidth="1"/>
    <col min="11811" max="11811" width="7.140625" style="372" customWidth="1"/>
    <col min="11812" max="11812" width="8" style="372" customWidth="1"/>
    <col min="11813" max="11813" width="3.7109375" style="372" customWidth="1"/>
    <col min="11814" max="12032" width="8.85546875" style="372"/>
    <col min="12033" max="12033" width="4.140625" style="372" customWidth="1"/>
    <col min="12034" max="12034" width="17.140625" style="372" customWidth="1"/>
    <col min="12035" max="12035" width="52.28515625" style="372" customWidth="1"/>
    <col min="12036" max="12036" width="5.85546875" style="372" customWidth="1"/>
    <col min="12037" max="12037" width="6.85546875" style="372" customWidth="1"/>
    <col min="12038" max="12038" width="6.5703125" style="372" customWidth="1"/>
    <col min="12039" max="12039" width="12" style="372" customWidth="1"/>
    <col min="12040" max="12040" width="6.7109375" style="372" customWidth="1"/>
    <col min="12041" max="12041" width="6.5703125" style="372" customWidth="1"/>
    <col min="12042" max="12043" width="7.42578125" style="372" customWidth="1"/>
    <col min="12044" max="12044" width="5.7109375" style="372" customWidth="1"/>
    <col min="12045" max="12045" width="5.28515625" style="372" customWidth="1"/>
    <col min="12046" max="12046" width="7" style="372" customWidth="1"/>
    <col min="12047" max="12047" width="6.85546875" style="372" customWidth="1"/>
    <col min="12048" max="12048" width="7.5703125" style="372" customWidth="1"/>
    <col min="12049" max="12049" width="7.140625" style="372" customWidth="1"/>
    <col min="12050" max="12050" width="7.7109375" style="372" customWidth="1"/>
    <col min="12051" max="12051" width="8.28515625" style="372" customWidth="1"/>
    <col min="12052" max="12055" width="6.7109375" style="372" customWidth="1"/>
    <col min="12056" max="12056" width="7.5703125" style="372" customWidth="1"/>
    <col min="12057" max="12057" width="7.140625" style="372" customWidth="1"/>
    <col min="12058" max="12058" width="9.140625" style="372" customWidth="1"/>
    <col min="12059" max="12059" width="8.7109375" style="372" customWidth="1"/>
    <col min="12060" max="12060" width="10" style="372" customWidth="1"/>
    <col min="12061" max="12061" width="10.5703125" style="372" customWidth="1"/>
    <col min="12062" max="12062" width="4.5703125" style="372" customWidth="1"/>
    <col min="12063" max="12063" width="3.85546875" style="372" customWidth="1"/>
    <col min="12064" max="12064" width="5.28515625" style="372" customWidth="1"/>
    <col min="12065" max="12065" width="6.28515625" style="372" customWidth="1"/>
    <col min="12066" max="12066" width="6.5703125" style="372" customWidth="1"/>
    <col min="12067" max="12067" width="7.140625" style="372" customWidth="1"/>
    <col min="12068" max="12068" width="8" style="372" customWidth="1"/>
    <col min="12069" max="12069" width="3.7109375" style="372" customWidth="1"/>
    <col min="12070" max="12288" width="8.85546875" style="372"/>
    <col min="12289" max="12289" width="4.140625" style="372" customWidth="1"/>
    <col min="12290" max="12290" width="17.140625" style="372" customWidth="1"/>
    <col min="12291" max="12291" width="52.28515625" style="372" customWidth="1"/>
    <col min="12292" max="12292" width="5.85546875" style="372" customWidth="1"/>
    <col min="12293" max="12293" width="6.85546875" style="372" customWidth="1"/>
    <col min="12294" max="12294" width="6.5703125" style="372" customWidth="1"/>
    <col min="12295" max="12295" width="12" style="372" customWidth="1"/>
    <col min="12296" max="12296" width="6.7109375" style="372" customWidth="1"/>
    <col min="12297" max="12297" width="6.5703125" style="372" customWidth="1"/>
    <col min="12298" max="12299" width="7.42578125" style="372" customWidth="1"/>
    <col min="12300" max="12300" width="5.7109375" style="372" customWidth="1"/>
    <col min="12301" max="12301" width="5.28515625" style="372" customWidth="1"/>
    <col min="12302" max="12302" width="7" style="372" customWidth="1"/>
    <col min="12303" max="12303" width="6.85546875" style="372" customWidth="1"/>
    <col min="12304" max="12304" width="7.5703125" style="372" customWidth="1"/>
    <col min="12305" max="12305" width="7.140625" style="372" customWidth="1"/>
    <col min="12306" max="12306" width="7.7109375" style="372" customWidth="1"/>
    <col min="12307" max="12307" width="8.28515625" style="372" customWidth="1"/>
    <col min="12308" max="12311" width="6.7109375" style="372" customWidth="1"/>
    <col min="12312" max="12312" width="7.5703125" style="372" customWidth="1"/>
    <col min="12313" max="12313" width="7.140625" style="372" customWidth="1"/>
    <col min="12314" max="12314" width="9.140625" style="372" customWidth="1"/>
    <col min="12315" max="12315" width="8.7109375" style="372" customWidth="1"/>
    <col min="12316" max="12316" width="10" style="372" customWidth="1"/>
    <col min="12317" max="12317" width="10.5703125" style="372" customWidth="1"/>
    <col min="12318" max="12318" width="4.5703125" style="372" customWidth="1"/>
    <col min="12319" max="12319" width="3.85546875" style="372" customWidth="1"/>
    <col min="12320" max="12320" width="5.28515625" style="372" customWidth="1"/>
    <col min="12321" max="12321" width="6.28515625" style="372" customWidth="1"/>
    <col min="12322" max="12322" width="6.5703125" style="372" customWidth="1"/>
    <col min="12323" max="12323" width="7.140625" style="372" customWidth="1"/>
    <col min="12324" max="12324" width="8" style="372" customWidth="1"/>
    <col min="12325" max="12325" width="3.7109375" style="372" customWidth="1"/>
    <col min="12326" max="12544" width="8.85546875" style="372"/>
    <col min="12545" max="12545" width="4.140625" style="372" customWidth="1"/>
    <col min="12546" max="12546" width="17.140625" style="372" customWidth="1"/>
    <col min="12547" max="12547" width="52.28515625" style="372" customWidth="1"/>
    <col min="12548" max="12548" width="5.85546875" style="372" customWidth="1"/>
    <col min="12549" max="12549" width="6.85546875" style="372" customWidth="1"/>
    <col min="12550" max="12550" width="6.5703125" style="372" customWidth="1"/>
    <col min="12551" max="12551" width="12" style="372" customWidth="1"/>
    <col min="12552" max="12552" width="6.7109375" style="372" customWidth="1"/>
    <col min="12553" max="12553" width="6.5703125" style="372" customWidth="1"/>
    <col min="12554" max="12555" width="7.42578125" style="372" customWidth="1"/>
    <col min="12556" max="12556" width="5.7109375" style="372" customWidth="1"/>
    <col min="12557" max="12557" width="5.28515625" style="372" customWidth="1"/>
    <col min="12558" max="12558" width="7" style="372" customWidth="1"/>
    <col min="12559" max="12559" width="6.85546875" style="372" customWidth="1"/>
    <col min="12560" max="12560" width="7.5703125" style="372" customWidth="1"/>
    <col min="12561" max="12561" width="7.140625" style="372" customWidth="1"/>
    <col min="12562" max="12562" width="7.7109375" style="372" customWidth="1"/>
    <col min="12563" max="12563" width="8.28515625" style="372" customWidth="1"/>
    <col min="12564" max="12567" width="6.7109375" style="372" customWidth="1"/>
    <col min="12568" max="12568" width="7.5703125" style="372" customWidth="1"/>
    <col min="12569" max="12569" width="7.140625" style="372" customWidth="1"/>
    <col min="12570" max="12570" width="9.140625" style="372" customWidth="1"/>
    <col min="12571" max="12571" width="8.7109375" style="372" customWidth="1"/>
    <col min="12572" max="12572" width="10" style="372" customWidth="1"/>
    <col min="12573" max="12573" width="10.5703125" style="372" customWidth="1"/>
    <col min="12574" max="12574" width="4.5703125" style="372" customWidth="1"/>
    <col min="12575" max="12575" width="3.85546875" style="372" customWidth="1"/>
    <col min="12576" max="12576" width="5.28515625" style="372" customWidth="1"/>
    <col min="12577" max="12577" width="6.28515625" style="372" customWidth="1"/>
    <col min="12578" max="12578" width="6.5703125" style="372" customWidth="1"/>
    <col min="12579" max="12579" width="7.140625" style="372" customWidth="1"/>
    <col min="12580" max="12580" width="8" style="372" customWidth="1"/>
    <col min="12581" max="12581" width="3.7109375" style="372" customWidth="1"/>
    <col min="12582" max="12800" width="8.85546875" style="372"/>
    <col min="12801" max="12801" width="4.140625" style="372" customWidth="1"/>
    <col min="12802" max="12802" width="17.140625" style="372" customWidth="1"/>
    <col min="12803" max="12803" width="52.28515625" style="372" customWidth="1"/>
    <col min="12804" max="12804" width="5.85546875" style="372" customWidth="1"/>
    <col min="12805" max="12805" width="6.85546875" style="372" customWidth="1"/>
    <col min="12806" max="12806" width="6.5703125" style="372" customWidth="1"/>
    <col min="12807" max="12807" width="12" style="372" customWidth="1"/>
    <col min="12808" max="12808" width="6.7109375" style="372" customWidth="1"/>
    <col min="12809" max="12809" width="6.5703125" style="372" customWidth="1"/>
    <col min="12810" max="12811" width="7.42578125" style="372" customWidth="1"/>
    <col min="12812" max="12812" width="5.7109375" style="372" customWidth="1"/>
    <col min="12813" max="12813" width="5.28515625" style="372" customWidth="1"/>
    <col min="12814" max="12814" width="7" style="372" customWidth="1"/>
    <col min="12815" max="12815" width="6.85546875" style="372" customWidth="1"/>
    <col min="12816" max="12816" width="7.5703125" style="372" customWidth="1"/>
    <col min="12817" max="12817" width="7.140625" style="372" customWidth="1"/>
    <col min="12818" max="12818" width="7.7109375" style="372" customWidth="1"/>
    <col min="12819" max="12819" width="8.28515625" style="372" customWidth="1"/>
    <col min="12820" max="12823" width="6.7109375" style="372" customWidth="1"/>
    <col min="12824" max="12824" width="7.5703125" style="372" customWidth="1"/>
    <col min="12825" max="12825" width="7.140625" style="372" customWidth="1"/>
    <col min="12826" max="12826" width="9.140625" style="372" customWidth="1"/>
    <col min="12827" max="12827" width="8.7109375" style="372" customWidth="1"/>
    <col min="12828" max="12828" width="10" style="372" customWidth="1"/>
    <col min="12829" max="12829" width="10.5703125" style="372" customWidth="1"/>
    <col min="12830" max="12830" width="4.5703125" style="372" customWidth="1"/>
    <col min="12831" max="12831" width="3.85546875" style="372" customWidth="1"/>
    <col min="12832" max="12832" width="5.28515625" style="372" customWidth="1"/>
    <col min="12833" max="12833" width="6.28515625" style="372" customWidth="1"/>
    <col min="12834" max="12834" width="6.5703125" style="372" customWidth="1"/>
    <col min="12835" max="12835" width="7.140625" style="372" customWidth="1"/>
    <col min="12836" max="12836" width="8" style="372" customWidth="1"/>
    <col min="12837" max="12837" width="3.7109375" style="372" customWidth="1"/>
    <col min="12838" max="13056" width="8.85546875" style="372"/>
    <col min="13057" max="13057" width="4.140625" style="372" customWidth="1"/>
    <col min="13058" max="13058" width="17.140625" style="372" customWidth="1"/>
    <col min="13059" max="13059" width="52.28515625" style="372" customWidth="1"/>
    <col min="13060" max="13060" width="5.85546875" style="372" customWidth="1"/>
    <col min="13061" max="13061" width="6.85546875" style="372" customWidth="1"/>
    <col min="13062" max="13062" width="6.5703125" style="372" customWidth="1"/>
    <col min="13063" max="13063" width="12" style="372" customWidth="1"/>
    <col min="13064" max="13064" width="6.7109375" style="372" customWidth="1"/>
    <col min="13065" max="13065" width="6.5703125" style="372" customWidth="1"/>
    <col min="13066" max="13067" width="7.42578125" style="372" customWidth="1"/>
    <col min="13068" max="13068" width="5.7109375" style="372" customWidth="1"/>
    <col min="13069" max="13069" width="5.28515625" style="372" customWidth="1"/>
    <col min="13070" max="13070" width="7" style="372" customWidth="1"/>
    <col min="13071" max="13071" width="6.85546875" style="372" customWidth="1"/>
    <col min="13072" max="13072" width="7.5703125" style="372" customWidth="1"/>
    <col min="13073" max="13073" width="7.140625" style="372" customWidth="1"/>
    <col min="13074" max="13074" width="7.7109375" style="372" customWidth="1"/>
    <col min="13075" max="13075" width="8.28515625" style="372" customWidth="1"/>
    <col min="13076" max="13079" width="6.7109375" style="372" customWidth="1"/>
    <col min="13080" max="13080" width="7.5703125" style="372" customWidth="1"/>
    <col min="13081" max="13081" width="7.140625" style="372" customWidth="1"/>
    <col min="13082" max="13082" width="9.140625" style="372" customWidth="1"/>
    <col min="13083" max="13083" width="8.7109375" style="372" customWidth="1"/>
    <col min="13084" max="13084" width="10" style="372" customWidth="1"/>
    <col min="13085" max="13085" width="10.5703125" style="372" customWidth="1"/>
    <col min="13086" max="13086" width="4.5703125" style="372" customWidth="1"/>
    <col min="13087" max="13087" width="3.85546875" style="372" customWidth="1"/>
    <col min="13088" max="13088" width="5.28515625" style="372" customWidth="1"/>
    <col min="13089" max="13089" width="6.28515625" style="372" customWidth="1"/>
    <col min="13090" max="13090" width="6.5703125" style="372" customWidth="1"/>
    <col min="13091" max="13091" width="7.140625" style="372" customWidth="1"/>
    <col min="13092" max="13092" width="8" style="372" customWidth="1"/>
    <col min="13093" max="13093" width="3.7109375" style="372" customWidth="1"/>
    <col min="13094" max="13312" width="8.85546875" style="372"/>
    <col min="13313" max="13313" width="4.140625" style="372" customWidth="1"/>
    <col min="13314" max="13314" width="17.140625" style="372" customWidth="1"/>
    <col min="13315" max="13315" width="52.28515625" style="372" customWidth="1"/>
    <col min="13316" max="13316" width="5.85546875" style="372" customWidth="1"/>
    <col min="13317" max="13317" width="6.85546875" style="372" customWidth="1"/>
    <col min="13318" max="13318" width="6.5703125" style="372" customWidth="1"/>
    <col min="13319" max="13319" width="12" style="372" customWidth="1"/>
    <col min="13320" max="13320" width="6.7109375" style="372" customWidth="1"/>
    <col min="13321" max="13321" width="6.5703125" style="372" customWidth="1"/>
    <col min="13322" max="13323" width="7.42578125" style="372" customWidth="1"/>
    <col min="13324" max="13324" width="5.7109375" style="372" customWidth="1"/>
    <col min="13325" max="13325" width="5.28515625" style="372" customWidth="1"/>
    <col min="13326" max="13326" width="7" style="372" customWidth="1"/>
    <col min="13327" max="13327" width="6.85546875" style="372" customWidth="1"/>
    <col min="13328" max="13328" width="7.5703125" style="372" customWidth="1"/>
    <col min="13329" max="13329" width="7.140625" style="372" customWidth="1"/>
    <col min="13330" max="13330" width="7.7109375" style="372" customWidth="1"/>
    <col min="13331" max="13331" width="8.28515625" style="372" customWidth="1"/>
    <col min="13332" max="13335" width="6.7109375" style="372" customWidth="1"/>
    <col min="13336" max="13336" width="7.5703125" style="372" customWidth="1"/>
    <col min="13337" max="13337" width="7.140625" style="372" customWidth="1"/>
    <col min="13338" max="13338" width="9.140625" style="372" customWidth="1"/>
    <col min="13339" max="13339" width="8.7109375" style="372" customWidth="1"/>
    <col min="13340" max="13340" width="10" style="372" customWidth="1"/>
    <col min="13341" max="13341" width="10.5703125" style="372" customWidth="1"/>
    <col min="13342" max="13342" width="4.5703125" style="372" customWidth="1"/>
    <col min="13343" max="13343" width="3.85546875" style="372" customWidth="1"/>
    <col min="13344" max="13344" width="5.28515625" style="372" customWidth="1"/>
    <col min="13345" max="13345" width="6.28515625" style="372" customWidth="1"/>
    <col min="13346" max="13346" width="6.5703125" style="372" customWidth="1"/>
    <col min="13347" max="13347" width="7.140625" style="372" customWidth="1"/>
    <col min="13348" max="13348" width="8" style="372" customWidth="1"/>
    <col min="13349" max="13349" width="3.7109375" style="372" customWidth="1"/>
    <col min="13350" max="13568" width="8.85546875" style="372"/>
    <col min="13569" max="13569" width="4.140625" style="372" customWidth="1"/>
    <col min="13570" max="13570" width="17.140625" style="372" customWidth="1"/>
    <col min="13571" max="13571" width="52.28515625" style="372" customWidth="1"/>
    <col min="13572" max="13572" width="5.85546875" style="372" customWidth="1"/>
    <col min="13573" max="13573" width="6.85546875" style="372" customWidth="1"/>
    <col min="13574" max="13574" width="6.5703125" style="372" customWidth="1"/>
    <col min="13575" max="13575" width="12" style="372" customWidth="1"/>
    <col min="13576" max="13576" width="6.7109375" style="372" customWidth="1"/>
    <col min="13577" max="13577" width="6.5703125" style="372" customWidth="1"/>
    <col min="13578" max="13579" width="7.42578125" style="372" customWidth="1"/>
    <col min="13580" max="13580" width="5.7109375" style="372" customWidth="1"/>
    <col min="13581" max="13581" width="5.28515625" style="372" customWidth="1"/>
    <col min="13582" max="13582" width="7" style="372" customWidth="1"/>
    <col min="13583" max="13583" width="6.85546875" style="372" customWidth="1"/>
    <col min="13584" max="13584" width="7.5703125" style="372" customWidth="1"/>
    <col min="13585" max="13585" width="7.140625" style="372" customWidth="1"/>
    <col min="13586" max="13586" width="7.7109375" style="372" customWidth="1"/>
    <col min="13587" max="13587" width="8.28515625" style="372" customWidth="1"/>
    <col min="13588" max="13591" width="6.7109375" style="372" customWidth="1"/>
    <col min="13592" max="13592" width="7.5703125" style="372" customWidth="1"/>
    <col min="13593" max="13593" width="7.140625" style="372" customWidth="1"/>
    <col min="13594" max="13594" width="9.140625" style="372" customWidth="1"/>
    <col min="13595" max="13595" width="8.7109375" style="372" customWidth="1"/>
    <col min="13596" max="13596" width="10" style="372" customWidth="1"/>
    <col min="13597" max="13597" width="10.5703125" style="372" customWidth="1"/>
    <col min="13598" max="13598" width="4.5703125" style="372" customWidth="1"/>
    <col min="13599" max="13599" width="3.85546875" style="372" customWidth="1"/>
    <col min="13600" max="13600" width="5.28515625" style="372" customWidth="1"/>
    <col min="13601" max="13601" width="6.28515625" style="372" customWidth="1"/>
    <col min="13602" max="13602" width="6.5703125" style="372" customWidth="1"/>
    <col min="13603" max="13603" width="7.140625" style="372" customWidth="1"/>
    <col min="13604" max="13604" width="8" style="372" customWidth="1"/>
    <col min="13605" max="13605" width="3.7109375" style="372" customWidth="1"/>
    <col min="13606" max="13824" width="8.85546875" style="372"/>
    <col min="13825" max="13825" width="4.140625" style="372" customWidth="1"/>
    <col min="13826" max="13826" width="17.140625" style="372" customWidth="1"/>
    <col min="13827" max="13827" width="52.28515625" style="372" customWidth="1"/>
    <col min="13828" max="13828" width="5.85546875" style="372" customWidth="1"/>
    <col min="13829" max="13829" width="6.85546875" style="372" customWidth="1"/>
    <col min="13830" max="13830" width="6.5703125" style="372" customWidth="1"/>
    <col min="13831" max="13831" width="12" style="372" customWidth="1"/>
    <col min="13832" max="13832" width="6.7109375" style="372" customWidth="1"/>
    <col min="13833" max="13833" width="6.5703125" style="372" customWidth="1"/>
    <col min="13834" max="13835" width="7.42578125" style="372" customWidth="1"/>
    <col min="13836" max="13836" width="5.7109375" style="372" customWidth="1"/>
    <col min="13837" max="13837" width="5.28515625" style="372" customWidth="1"/>
    <col min="13838" max="13838" width="7" style="372" customWidth="1"/>
    <col min="13839" max="13839" width="6.85546875" style="372" customWidth="1"/>
    <col min="13840" max="13840" width="7.5703125" style="372" customWidth="1"/>
    <col min="13841" max="13841" width="7.140625" style="372" customWidth="1"/>
    <col min="13842" max="13842" width="7.7109375" style="372" customWidth="1"/>
    <col min="13843" max="13843" width="8.28515625" style="372" customWidth="1"/>
    <col min="13844" max="13847" width="6.7109375" style="372" customWidth="1"/>
    <col min="13848" max="13848" width="7.5703125" style="372" customWidth="1"/>
    <col min="13849" max="13849" width="7.140625" style="372" customWidth="1"/>
    <col min="13850" max="13850" width="9.140625" style="372" customWidth="1"/>
    <col min="13851" max="13851" width="8.7109375" style="372" customWidth="1"/>
    <col min="13852" max="13852" width="10" style="372" customWidth="1"/>
    <col min="13853" max="13853" width="10.5703125" style="372" customWidth="1"/>
    <col min="13854" max="13854" width="4.5703125" style="372" customWidth="1"/>
    <col min="13855" max="13855" width="3.85546875" style="372" customWidth="1"/>
    <col min="13856" max="13856" width="5.28515625" style="372" customWidth="1"/>
    <col min="13857" max="13857" width="6.28515625" style="372" customWidth="1"/>
    <col min="13858" max="13858" width="6.5703125" style="372" customWidth="1"/>
    <col min="13859" max="13859" width="7.140625" style="372" customWidth="1"/>
    <col min="13860" max="13860" width="8" style="372" customWidth="1"/>
    <col min="13861" max="13861" width="3.7109375" style="372" customWidth="1"/>
    <col min="13862" max="14080" width="8.85546875" style="372"/>
    <col min="14081" max="14081" width="4.140625" style="372" customWidth="1"/>
    <col min="14082" max="14082" width="17.140625" style="372" customWidth="1"/>
    <col min="14083" max="14083" width="52.28515625" style="372" customWidth="1"/>
    <col min="14084" max="14084" width="5.85546875" style="372" customWidth="1"/>
    <col min="14085" max="14085" width="6.85546875" style="372" customWidth="1"/>
    <col min="14086" max="14086" width="6.5703125" style="372" customWidth="1"/>
    <col min="14087" max="14087" width="12" style="372" customWidth="1"/>
    <col min="14088" max="14088" width="6.7109375" style="372" customWidth="1"/>
    <col min="14089" max="14089" width="6.5703125" style="372" customWidth="1"/>
    <col min="14090" max="14091" width="7.42578125" style="372" customWidth="1"/>
    <col min="14092" max="14092" width="5.7109375" style="372" customWidth="1"/>
    <col min="14093" max="14093" width="5.28515625" style="372" customWidth="1"/>
    <col min="14094" max="14094" width="7" style="372" customWidth="1"/>
    <col min="14095" max="14095" width="6.85546875" style="372" customWidth="1"/>
    <col min="14096" max="14096" width="7.5703125" style="372" customWidth="1"/>
    <col min="14097" max="14097" width="7.140625" style="372" customWidth="1"/>
    <col min="14098" max="14098" width="7.7109375" style="372" customWidth="1"/>
    <col min="14099" max="14099" width="8.28515625" style="372" customWidth="1"/>
    <col min="14100" max="14103" width="6.7109375" style="372" customWidth="1"/>
    <col min="14104" max="14104" width="7.5703125" style="372" customWidth="1"/>
    <col min="14105" max="14105" width="7.140625" style="372" customWidth="1"/>
    <col min="14106" max="14106" width="9.140625" style="372" customWidth="1"/>
    <col min="14107" max="14107" width="8.7109375" style="372" customWidth="1"/>
    <col min="14108" max="14108" width="10" style="372" customWidth="1"/>
    <col min="14109" max="14109" width="10.5703125" style="372" customWidth="1"/>
    <col min="14110" max="14110" width="4.5703125" style="372" customWidth="1"/>
    <col min="14111" max="14111" width="3.85546875" style="372" customWidth="1"/>
    <col min="14112" max="14112" width="5.28515625" style="372" customWidth="1"/>
    <col min="14113" max="14113" width="6.28515625" style="372" customWidth="1"/>
    <col min="14114" max="14114" width="6.5703125" style="372" customWidth="1"/>
    <col min="14115" max="14115" width="7.140625" style="372" customWidth="1"/>
    <col min="14116" max="14116" width="8" style="372" customWidth="1"/>
    <col min="14117" max="14117" width="3.7109375" style="372" customWidth="1"/>
    <col min="14118" max="14336" width="8.85546875" style="372"/>
    <col min="14337" max="14337" width="4.140625" style="372" customWidth="1"/>
    <col min="14338" max="14338" width="17.140625" style="372" customWidth="1"/>
    <col min="14339" max="14339" width="52.28515625" style="372" customWidth="1"/>
    <col min="14340" max="14340" width="5.85546875" style="372" customWidth="1"/>
    <col min="14341" max="14341" width="6.85546875" style="372" customWidth="1"/>
    <col min="14342" max="14342" width="6.5703125" style="372" customWidth="1"/>
    <col min="14343" max="14343" width="12" style="372" customWidth="1"/>
    <col min="14344" max="14344" width="6.7109375" style="372" customWidth="1"/>
    <col min="14345" max="14345" width="6.5703125" style="372" customWidth="1"/>
    <col min="14346" max="14347" width="7.42578125" style="372" customWidth="1"/>
    <col min="14348" max="14348" width="5.7109375" style="372" customWidth="1"/>
    <col min="14349" max="14349" width="5.28515625" style="372" customWidth="1"/>
    <col min="14350" max="14350" width="7" style="372" customWidth="1"/>
    <col min="14351" max="14351" width="6.85546875" style="372" customWidth="1"/>
    <col min="14352" max="14352" width="7.5703125" style="372" customWidth="1"/>
    <col min="14353" max="14353" width="7.140625" style="372" customWidth="1"/>
    <col min="14354" max="14354" width="7.7109375" style="372" customWidth="1"/>
    <col min="14355" max="14355" width="8.28515625" style="372" customWidth="1"/>
    <col min="14356" max="14359" width="6.7109375" style="372" customWidth="1"/>
    <col min="14360" max="14360" width="7.5703125" style="372" customWidth="1"/>
    <col min="14361" max="14361" width="7.140625" style="372" customWidth="1"/>
    <col min="14362" max="14362" width="9.140625" style="372" customWidth="1"/>
    <col min="14363" max="14363" width="8.7109375" style="372" customWidth="1"/>
    <col min="14364" max="14364" width="10" style="372" customWidth="1"/>
    <col min="14365" max="14365" width="10.5703125" style="372" customWidth="1"/>
    <col min="14366" max="14366" width="4.5703125" style="372" customWidth="1"/>
    <col min="14367" max="14367" width="3.85546875" style="372" customWidth="1"/>
    <col min="14368" max="14368" width="5.28515625" style="372" customWidth="1"/>
    <col min="14369" max="14369" width="6.28515625" style="372" customWidth="1"/>
    <col min="14370" max="14370" width="6.5703125" style="372" customWidth="1"/>
    <col min="14371" max="14371" width="7.140625" style="372" customWidth="1"/>
    <col min="14372" max="14372" width="8" style="372" customWidth="1"/>
    <col min="14373" max="14373" width="3.7109375" style="372" customWidth="1"/>
    <col min="14374" max="14592" width="8.85546875" style="372"/>
    <col min="14593" max="14593" width="4.140625" style="372" customWidth="1"/>
    <col min="14594" max="14594" width="17.140625" style="372" customWidth="1"/>
    <col min="14595" max="14595" width="52.28515625" style="372" customWidth="1"/>
    <col min="14596" max="14596" width="5.85546875" style="372" customWidth="1"/>
    <col min="14597" max="14597" width="6.85546875" style="372" customWidth="1"/>
    <col min="14598" max="14598" width="6.5703125" style="372" customWidth="1"/>
    <col min="14599" max="14599" width="12" style="372" customWidth="1"/>
    <col min="14600" max="14600" width="6.7109375" style="372" customWidth="1"/>
    <col min="14601" max="14601" width="6.5703125" style="372" customWidth="1"/>
    <col min="14602" max="14603" width="7.42578125" style="372" customWidth="1"/>
    <col min="14604" max="14604" width="5.7109375" style="372" customWidth="1"/>
    <col min="14605" max="14605" width="5.28515625" style="372" customWidth="1"/>
    <col min="14606" max="14606" width="7" style="372" customWidth="1"/>
    <col min="14607" max="14607" width="6.85546875" style="372" customWidth="1"/>
    <col min="14608" max="14608" width="7.5703125" style="372" customWidth="1"/>
    <col min="14609" max="14609" width="7.140625" style="372" customWidth="1"/>
    <col min="14610" max="14610" width="7.7109375" style="372" customWidth="1"/>
    <col min="14611" max="14611" width="8.28515625" style="372" customWidth="1"/>
    <col min="14612" max="14615" width="6.7109375" style="372" customWidth="1"/>
    <col min="14616" max="14616" width="7.5703125" style="372" customWidth="1"/>
    <col min="14617" max="14617" width="7.140625" style="372" customWidth="1"/>
    <col min="14618" max="14618" width="9.140625" style="372" customWidth="1"/>
    <col min="14619" max="14619" width="8.7109375" style="372" customWidth="1"/>
    <col min="14620" max="14620" width="10" style="372" customWidth="1"/>
    <col min="14621" max="14621" width="10.5703125" style="372" customWidth="1"/>
    <col min="14622" max="14622" width="4.5703125" style="372" customWidth="1"/>
    <col min="14623" max="14623" width="3.85546875" style="372" customWidth="1"/>
    <col min="14624" max="14624" width="5.28515625" style="372" customWidth="1"/>
    <col min="14625" max="14625" width="6.28515625" style="372" customWidth="1"/>
    <col min="14626" max="14626" width="6.5703125" style="372" customWidth="1"/>
    <col min="14627" max="14627" width="7.140625" style="372" customWidth="1"/>
    <col min="14628" max="14628" width="8" style="372" customWidth="1"/>
    <col min="14629" max="14629" width="3.7109375" style="372" customWidth="1"/>
    <col min="14630" max="14848" width="8.85546875" style="372"/>
    <col min="14849" max="14849" width="4.140625" style="372" customWidth="1"/>
    <col min="14850" max="14850" width="17.140625" style="372" customWidth="1"/>
    <col min="14851" max="14851" width="52.28515625" style="372" customWidth="1"/>
    <col min="14852" max="14852" width="5.85546875" style="372" customWidth="1"/>
    <col min="14853" max="14853" width="6.85546875" style="372" customWidth="1"/>
    <col min="14854" max="14854" width="6.5703125" style="372" customWidth="1"/>
    <col min="14855" max="14855" width="12" style="372" customWidth="1"/>
    <col min="14856" max="14856" width="6.7109375" style="372" customWidth="1"/>
    <col min="14857" max="14857" width="6.5703125" style="372" customWidth="1"/>
    <col min="14858" max="14859" width="7.42578125" style="372" customWidth="1"/>
    <col min="14860" max="14860" width="5.7109375" style="372" customWidth="1"/>
    <col min="14861" max="14861" width="5.28515625" style="372" customWidth="1"/>
    <col min="14862" max="14862" width="7" style="372" customWidth="1"/>
    <col min="14863" max="14863" width="6.85546875" style="372" customWidth="1"/>
    <col min="14864" max="14864" width="7.5703125" style="372" customWidth="1"/>
    <col min="14865" max="14865" width="7.140625" style="372" customWidth="1"/>
    <col min="14866" max="14866" width="7.7109375" style="372" customWidth="1"/>
    <col min="14867" max="14867" width="8.28515625" style="372" customWidth="1"/>
    <col min="14868" max="14871" width="6.7109375" style="372" customWidth="1"/>
    <col min="14872" max="14872" width="7.5703125" style="372" customWidth="1"/>
    <col min="14873" max="14873" width="7.140625" style="372" customWidth="1"/>
    <col min="14874" max="14874" width="9.140625" style="372" customWidth="1"/>
    <col min="14875" max="14875" width="8.7109375" style="372" customWidth="1"/>
    <col min="14876" max="14876" width="10" style="372" customWidth="1"/>
    <col min="14877" max="14877" width="10.5703125" style="372" customWidth="1"/>
    <col min="14878" max="14878" width="4.5703125" style="372" customWidth="1"/>
    <col min="14879" max="14879" width="3.85546875" style="372" customWidth="1"/>
    <col min="14880" max="14880" width="5.28515625" style="372" customWidth="1"/>
    <col min="14881" max="14881" width="6.28515625" style="372" customWidth="1"/>
    <col min="14882" max="14882" width="6.5703125" style="372" customWidth="1"/>
    <col min="14883" max="14883" width="7.140625" style="372" customWidth="1"/>
    <col min="14884" max="14884" width="8" style="372" customWidth="1"/>
    <col min="14885" max="14885" width="3.7109375" style="372" customWidth="1"/>
    <col min="14886" max="15104" width="8.85546875" style="372"/>
    <col min="15105" max="15105" width="4.140625" style="372" customWidth="1"/>
    <col min="15106" max="15106" width="17.140625" style="372" customWidth="1"/>
    <col min="15107" max="15107" width="52.28515625" style="372" customWidth="1"/>
    <col min="15108" max="15108" width="5.85546875" style="372" customWidth="1"/>
    <col min="15109" max="15109" width="6.85546875" style="372" customWidth="1"/>
    <col min="15110" max="15110" width="6.5703125" style="372" customWidth="1"/>
    <col min="15111" max="15111" width="12" style="372" customWidth="1"/>
    <col min="15112" max="15112" width="6.7109375" style="372" customWidth="1"/>
    <col min="15113" max="15113" width="6.5703125" style="372" customWidth="1"/>
    <col min="15114" max="15115" width="7.42578125" style="372" customWidth="1"/>
    <col min="15116" max="15116" width="5.7109375" style="372" customWidth="1"/>
    <col min="15117" max="15117" width="5.28515625" style="372" customWidth="1"/>
    <col min="15118" max="15118" width="7" style="372" customWidth="1"/>
    <col min="15119" max="15119" width="6.85546875" style="372" customWidth="1"/>
    <col min="15120" max="15120" width="7.5703125" style="372" customWidth="1"/>
    <col min="15121" max="15121" width="7.140625" style="372" customWidth="1"/>
    <col min="15122" max="15122" width="7.7109375" style="372" customWidth="1"/>
    <col min="15123" max="15123" width="8.28515625" style="372" customWidth="1"/>
    <col min="15124" max="15127" width="6.7109375" style="372" customWidth="1"/>
    <col min="15128" max="15128" width="7.5703125" style="372" customWidth="1"/>
    <col min="15129" max="15129" width="7.140625" style="372" customWidth="1"/>
    <col min="15130" max="15130" width="9.140625" style="372" customWidth="1"/>
    <col min="15131" max="15131" width="8.7109375" style="372" customWidth="1"/>
    <col min="15132" max="15132" width="10" style="372" customWidth="1"/>
    <col min="15133" max="15133" width="10.5703125" style="372" customWidth="1"/>
    <col min="15134" max="15134" width="4.5703125" style="372" customWidth="1"/>
    <col min="15135" max="15135" width="3.85546875" style="372" customWidth="1"/>
    <col min="15136" max="15136" width="5.28515625" style="372" customWidth="1"/>
    <col min="15137" max="15137" width="6.28515625" style="372" customWidth="1"/>
    <col min="15138" max="15138" width="6.5703125" style="372" customWidth="1"/>
    <col min="15139" max="15139" width="7.140625" style="372" customWidth="1"/>
    <col min="15140" max="15140" width="8" style="372" customWidth="1"/>
    <col min="15141" max="15141" width="3.7109375" style="372" customWidth="1"/>
    <col min="15142" max="15360" width="8.85546875" style="372"/>
    <col min="15361" max="15361" width="4.140625" style="372" customWidth="1"/>
    <col min="15362" max="15362" width="17.140625" style="372" customWidth="1"/>
    <col min="15363" max="15363" width="52.28515625" style="372" customWidth="1"/>
    <col min="15364" max="15364" width="5.85546875" style="372" customWidth="1"/>
    <col min="15365" max="15365" width="6.85546875" style="372" customWidth="1"/>
    <col min="15366" max="15366" width="6.5703125" style="372" customWidth="1"/>
    <col min="15367" max="15367" width="12" style="372" customWidth="1"/>
    <col min="15368" max="15368" width="6.7109375" style="372" customWidth="1"/>
    <col min="15369" max="15369" width="6.5703125" style="372" customWidth="1"/>
    <col min="15370" max="15371" width="7.42578125" style="372" customWidth="1"/>
    <col min="15372" max="15372" width="5.7109375" style="372" customWidth="1"/>
    <col min="15373" max="15373" width="5.28515625" style="372" customWidth="1"/>
    <col min="15374" max="15374" width="7" style="372" customWidth="1"/>
    <col min="15375" max="15375" width="6.85546875" style="372" customWidth="1"/>
    <col min="15376" max="15376" width="7.5703125" style="372" customWidth="1"/>
    <col min="15377" max="15377" width="7.140625" style="372" customWidth="1"/>
    <col min="15378" max="15378" width="7.7109375" style="372" customWidth="1"/>
    <col min="15379" max="15379" width="8.28515625" style="372" customWidth="1"/>
    <col min="15380" max="15383" width="6.7109375" style="372" customWidth="1"/>
    <col min="15384" max="15384" width="7.5703125" style="372" customWidth="1"/>
    <col min="15385" max="15385" width="7.140625" style="372" customWidth="1"/>
    <col min="15386" max="15386" width="9.140625" style="372" customWidth="1"/>
    <col min="15387" max="15387" width="8.7109375" style="372" customWidth="1"/>
    <col min="15388" max="15388" width="10" style="372" customWidth="1"/>
    <col min="15389" max="15389" width="10.5703125" style="372" customWidth="1"/>
    <col min="15390" max="15390" width="4.5703125" style="372" customWidth="1"/>
    <col min="15391" max="15391" width="3.85546875" style="372" customWidth="1"/>
    <col min="15392" max="15392" width="5.28515625" style="372" customWidth="1"/>
    <col min="15393" max="15393" width="6.28515625" style="372" customWidth="1"/>
    <col min="15394" max="15394" width="6.5703125" style="372" customWidth="1"/>
    <col min="15395" max="15395" width="7.140625" style="372" customWidth="1"/>
    <col min="15396" max="15396" width="8" style="372" customWidth="1"/>
    <col min="15397" max="15397" width="3.7109375" style="372" customWidth="1"/>
    <col min="15398" max="15616" width="8.85546875" style="372"/>
    <col min="15617" max="15617" width="4.140625" style="372" customWidth="1"/>
    <col min="15618" max="15618" width="17.140625" style="372" customWidth="1"/>
    <col min="15619" max="15619" width="52.28515625" style="372" customWidth="1"/>
    <col min="15620" max="15620" width="5.85546875" style="372" customWidth="1"/>
    <col min="15621" max="15621" width="6.85546875" style="372" customWidth="1"/>
    <col min="15622" max="15622" width="6.5703125" style="372" customWidth="1"/>
    <col min="15623" max="15623" width="12" style="372" customWidth="1"/>
    <col min="15624" max="15624" width="6.7109375" style="372" customWidth="1"/>
    <col min="15625" max="15625" width="6.5703125" style="372" customWidth="1"/>
    <col min="15626" max="15627" width="7.42578125" style="372" customWidth="1"/>
    <col min="15628" max="15628" width="5.7109375" style="372" customWidth="1"/>
    <col min="15629" max="15629" width="5.28515625" style="372" customWidth="1"/>
    <col min="15630" max="15630" width="7" style="372" customWidth="1"/>
    <col min="15631" max="15631" width="6.85546875" style="372" customWidth="1"/>
    <col min="15632" max="15632" width="7.5703125" style="372" customWidth="1"/>
    <col min="15633" max="15633" width="7.140625" style="372" customWidth="1"/>
    <col min="15634" max="15634" width="7.7109375" style="372" customWidth="1"/>
    <col min="15635" max="15635" width="8.28515625" style="372" customWidth="1"/>
    <col min="15636" max="15639" width="6.7109375" style="372" customWidth="1"/>
    <col min="15640" max="15640" width="7.5703125" style="372" customWidth="1"/>
    <col min="15641" max="15641" width="7.140625" style="372" customWidth="1"/>
    <col min="15642" max="15642" width="9.140625" style="372" customWidth="1"/>
    <col min="15643" max="15643" width="8.7109375" style="372" customWidth="1"/>
    <col min="15644" max="15644" width="10" style="372" customWidth="1"/>
    <col min="15645" max="15645" width="10.5703125" style="372" customWidth="1"/>
    <col min="15646" max="15646" width="4.5703125" style="372" customWidth="1"/>
    <col min="15647" max="15647" width="3.85546875" style="372" customWidth="1"/>
    <col min="15648" max="15648" width="5.28515625" style="372" customWidth="1"/>
    <col min="15649" max="15649" width="6.28515625" style="372" customWidth="1"/>
    <col min="15650" max="15650" width="6.5703125" style="372" customWidth="1"/>
    <col min="15651" max="15651" width="7.140625" style="372" customWidth="1"/>
    <col min="15652" max="15652" width="8" style="372" customWidth="1"/>
    <col min="15653" max="15653" width="3.7109375" style="372" customWidth="1"/>
    <col min="15654" max="15872" width="8.85546875" style="372"/>
    <col min="15873" max="15873" width="4.140625" style="372" customWidth="1"/>
    <col min="15874" max="15874" width="17.140625" style="372" customWidth="1"/>
    <col min="15875" max="15875" width="52.28515625" style="372" customWidth="1"/>
    <col min="15876" max="15876" width="5.85546875" style="372" customWidth="1"/>
    <col min="15877" max="15877" width="6.85546875" style="372" customWidth="1"/>
    <col min="15878" max="15878" width="6.5703125" style="372" customWidth="1"/>
    <col min="15879" max="15879" width="12" style="372" customWidth="1"/>
    <col min="15880" max="15880" width="6.7109375" style="372" customWidth="1"/>
    <col min="15881" max="15881" width="6.5703125" style="372" customWidth="1"/>
    <col min="15882" max="15883" width="7.42578125" style="372" customWidth="1"/>
    <col min="15884" max="15884" width="5.7109375" style="372" customWidth="1"/>
    <col min="15885" max="15885" width="5.28515625" style="372" customWidth="1"/>
    <col min="15886" max="15886" width="7" style="372" customWidth="1"/>
    <col min="15887" max="15887" width="6.85546875" style="372" customWidth="1"/>
    <col min="15888" max="15888" width="7.5703125" style="372" customWidth="1"/>
    <col min="15889" max="15889" width="7.140625" style="372" customWidth="1"/>
    <col min="15890" max="15890" width="7.7109375" style="372" customWidth="1"/>
    <col min="15891" max="15891" width="8.28515625" style="372" customWidth="1"/>
    <col min="15892" max="15895" width="6.7109375" style="372" customWidth="1"/>
    <col min="15896" max="15896" width="7.5703125" style="372" customWidth="1"/>
    <col min="15897" max="15897" width="7.140625" style="372" customWidth="1"/>
    <col min="15898" max="15898" width="9.140625" style="372" customWidth="1"/>
    <col min="15899" max="15899" width="8.7109375" style="372" customWidth="1"/>
    <col min="15900" max="15900" width="10" style="372" customWidth="1"/>
    <col min="15901" max="15901" width="10.5703125" style="372" customWidth="1"/>
    <col min="15902" max="15902" width="4.5703125" style="372" customWidth="1"/>
    <col min="15903" max="15903" width="3.85546875" style="372" customWidth="1"/>
    <col min="15904" max="15904" width="5.28515625" style="372" customWidth="1"/>
    <col min="15905" max="15905" width="6.28515625" style="372" customWidth="1"/>
    <col min="15906" max="15906" width="6.5703125" style="372" customWidth="1"/>
    <col min="15907" max="15907" width="7.140625" style="372" customWidth="1"/>
    <col min="15908" max="15908" width="8" style="372" customWidth="1"/>
    <col min="15909" max="15909" width="3.7109375" style="372" customWidth="1"/>
    <col min="15910" max="16128" width="8.85546875" style="372"/>
    <col min="16129" max="16129" width="4.140625" style="372" customWidth="1"/>
    <col min="16130" max="16130" width="17.140625" style="372" customWidth="1"/>
    <col min="16131" max="16131" width="52.28515625" style="372" customWidth="1"/>
    <col min="16132" max="16132" width="5.85546875" style="372" customWidth="1"/>
    <col min="16133" max="16133" width="6.85546875" style="372" customWidth="1"/>
    <col min="16134" max="16134" width="6.5703125" style="372" customWidth="1"/>
    <col min="16135" max="16135" width="12" style="372" customWidth="1"/>
    <col min="16136" max="16136" width="6.7109375" style="372" customWidth="1"/>
    <col min="16137" max="16137" width="6.5703125" style="372" customWidth="1"/>
    <col min="16138" max="16139" width="7.42578125" style="372" customWidth="1"/>
    <col min="16140" max="16140" width="5.7109375" style="372" customWidth="1"/>
    <col min="16141" max="16141" width="5.28515625" style="372" customWidth="1"/>
    <col min="16142" max="16142" width="7" style="372" customWidth="1"/>
    <col min="16143" max="16143" width="6.85546875" style="372" customWidth="1"/>
    <col min="16144" max="16144" width="7.5703125" style="372" customWidth="1"/>
    <col min="16145" max="16145" width="7.140625" style="372" customWidth="1"/>
    <col min="16146" max="16146" width="7.7109375" style="372" customWidth="1"/>
    <col min="16147" max="16147" width="8.28515625" style="372" customWidth="1"/>
    <col min="16148" max="16151" width="6.7109375" style="372" customWidth="1"/>
    <col min="16152" max="16152" width="7.5703125" style="372" customWidth="1"/>
    <col min="16153" max="16153" width="7.140625" style="372" customWidth="1"/>
    <col min="16154" max="16154" width="9.140625" style="372" customWidth="1"/>
    <col min="16155" max="16155" width="8.7109375" style="372" customWidth="1"/>
    <col min="16156" max="16156" width="10" style="372" customWidth="1"/>
    <col min="16157" max="16157" width="10.5703125" style="372" customWidth="1"/>
    <col min="16158" max="16158" width="4.5703125" style="372" customWidth="1"/>
    <col min="16159" max="16159" width="3.85546875" style="372" customWidth="1"/>
    <col min="16160" max="16160" width="5.28515625" style="372" customWidth="1"/>
    <col min="16161" max="16161" width="6.28515625" style="372" customWidth="1"/>
    <col min="16162" max="16162" width="6.5703125" style="372" customWidth="1"/>
    <col min="16163" max="16163" width="7.140625" style="372" customWidth="1"/>
    <col min="16164" max="16164" width="8" style="372" customWidth="1"/>
    <col min="16165" max="16165" width="3.7109375" style="372" customWidth="1"/>
    <col min="16166" max="16384" width="8.85546875" style="372"/>
  </cols>
  <sheetData>
    <row r="1" spans="1:37" s="364" customFormat="1" ht="17.25" customHeight="1">
      <c r="A1" s="1347" t="s">
        <v>441</v>
      </c>
      <c r="B1" s="1347" t="s">
        <v>442</v>
      </c>
      <c r="C1" s="376"/>
      <c r="D1" s="1261" t="s">
        <v>4</v>
      </c>
      <c r="E1" s="1261" t="s">
        <v>5</v>
      </c>
      <c r="F1" s="1261" t="s">
        <v>6</v>
      </c>
      <c r="G1" s="1261" t="s">
        <v>7</v>
      </c>
      <c r="H1" s="1358" t="s">
        <v>8</v>
      </c>
      <c r="I1" s="1359"/>
      <c r="J1" s="1359"/>
      <c r="K1" s="1360"/>
      <c r="L1" s="1358" t="s">
        <v>443</v>
      </c>
      <c r="M1" s="1359"/>
      <c r="N1" s="1359"/>
      <c r="O1" s="1360"/>
      <c r="P1" s="1364" t="s">
        <v>444</v>
      </c>
      <c r="Q1" s="1365"/>
      <c r="R1" s="1365"/>
      <c r="S1" s="1366"/>
      <c r="T1" s="1364" t="s">
        <v>10</v>
      </c>
      <c r="U1" s="1365"/>
      <c r="V1" s="1365"/>
      <c r="W1" s="1366"/>
      <c r="X1" s="1376" t="s">
        <v>13</v>
      </c>
      <c r="Y1" s="1377"/>
      <c r="Z1" s="1377"/>
      <c r="AA1" s="1377"/>
      <c r="AB1" s="1377"/>
      <c r="AC1" s="1378"/>
      <c r="AD1" s="1261" t="s">
        <v>14</v>
      </c>
      <c r="AE1" s="1261" t="s">
        <v>15</v>
      </c>
      <c r="AF1" s="1382" t="s">
        <v>310</v>
      </c>
      <c r="AG1" s="1383"/>
      <c r="AH1" s="1382" t="s">
        <v>311</v>
      </c>
      <c r="AI1" s="1383"/>
      <c r="AJ1" s="1286" t="s">
        <v>18</v>
      </c>
      <c r="AK1" s="1269" t="s">
        <v>19</v>
      </c>
    </row>
    <row r="2" spans="1:37" s="364" customFormat="1" ht="18.75" customHeight="1">
      <c r="A2" s="1348"/>
      <c r="B2" s="1350"/>
      <c r="C2" s="377"/>
      <c r="D2" s="1267"/>
      <c r="E2" s="1267"/>
      <c r="F2" s="1267"/>
      <c r="G2" s="1267"/>
      <c r="H2" s="1361"/>
      <c r="I2" s="1362"/>
      <c r="J2" s="1362"/>
      <c r="K2" s="1363"/>
      <c r="L2" s="1361"/>
      <c r="M2" s="1362"/>
      <c r="N2" s="1362"/>
      <c r="O2" s="1363"/>
      <c r="P2" s="1367"/>
      <c r="Q2" s="1368"/>
      <c r="R2" s="1368"/>
      <c r="S2" s="1369"/>
      <c r="T2" s="1367"/>
      <c r="U2" s="1368"/>
      <c r="V2" s="1368"/>
      <c r="W2" s="1369"/>
      <c r="X2" s="1379"/>
      <c r="Y2" s="1380"/>
      <c r="Z2" s="1380"/>
      <c r="AA2" s="1380"/>
      <c r="AB2" s="1380"/>
      <c r="AC2" s="1381"/>
      <c r="AD2" s="1267"/>
      <c r="AE2" s="1267"/>
      <c r="AF2" s="1384"/>
      <c r="AG2" s="1385"/>
      <c r="AH2" s="1384"/>
      <c r="AI2" s="1385"/>
      <c r="AJ2" s="1287"/>
      <c r="AK2" s="1270"/>
    </row>
    <row r="3" spans="1:37" s="364" customFormat="1" ht="30" customHeight="1">
      <c r="A3" s="1348"/>
      <c r="B3" s="1350"/>
      <c r="C3" s="377"/>
      <c r="D3" s="1267"/>
      <c r="E3" s="1267"/>
      <c r="F3" s="1267"/>
      <c r="G3" s="1267"/>
      <c r="H3" s="1370" t="s">
        <v>445</v>
      </c>
      <c r="I3" s="1371"/>
      <c r="J3" s="1371"/>
      <c r="K3" s="1372"/>
      <c r="L3" s="1370" t="s">
        <v>445</v>
      </c>
      <c r="M3" s="1371"/>
      <c r="N3" s="1371"/>
      <c r="O3" s="1372"/>
      <c r="P3" s="1370" t="s">
        <v>445</v>
      </c>
      <c r="Q3" s="1371"/>
      <c r="R3" s="1371"/>
      <c r="S3" s="1372"/>
      <c r="T3" s="1370" t="s">
        <v>445</v>
      </c>
      <c r="U3" s="1371"/>
      <c r="V3" s="1371"/>
      <c r="W3" s="1372"/>
      <c r="X3" s="1370" t="s">
        <v>445</v>
      </c>
      <c r="Y3" s="1371"/>
      <c r="Z3" s="1371"/>
      <c r="AA3" s="1372"/>
      <c r="AB3" s="427"/>
      <c r="AC3" s="428"/>
      <c r="AD3" s="1267"/>
      <c r="AE3" s="1267"/>
      <c r="AF3" s="1269" t="s">
        <v>26</v>
      </c>
      <c r="AG3" s="1282" t="s">
        <v>27</v>
      </c>
      <c r="AH3" s="1387" t="s">
        <v>446</v>
      </c>
      <c r="AI3" s="1389" t="s">
        <v>447</v>
      </c>
      <c r="AJ3" s="1287"/>
      <c r="AK3" s="1270"/>
    </row>
    <row r="4" spans="1:37" s="364" customFormat="1" ht="15" customHeight="1">
      <c r="A4" s="1348"/>
      <c r="B4" s="1350"/>
      <c r="C4" s="377" t="s">
        <v>448</v>
      </c>
      <c r="D4" s="1267"/>
      <c r="E4" s="1267"/>
      <c r="F4" s="1267"/>
      <c r="G4" s="1267"/>
      <c r="H4" s="1373"/>
      <c r="I4" s="1374"/>
      <c r="J4" s="1374"/>
      <c r="K4" s="1375"/>
      <c r="L4" s="1373"/>
      <c r="M4" s="1374"/>
      <c r="N4" s="1374"/>
      <c r="O4" s="1375"/>
      <c r="P4" s="1373"/>
      <c r="Q4" s="1374"/>
      <c r="R4" s="1374"/>
      <c r="S4" s="1375"/>
      <c r="T4" s="1373"/>
      <c r="U4" s="1374"/>
      <c r="V4" s="1374"/>
      <c r="W4" s="1375"/>
      <c r="X4" s="1373"/>
      <c r="Y4" s="1374"/>
      <c r="Z4" s="1374"/>
      <c r="AA4" s="1375"/>
      <c r="AB4" s="429" t="s">
        <v>97</v>
      </c>
      <c r="AC4" s="430" t="s">
        <v>98</v>
      </c>
      <c r="AD4" s="1267"/>
      <c r="AE4" s="1267"/>
      <c r="AF4" s="1270"/>
      <c r="AG4" s="1283"/>
      <c r="AH4" s="1285"/>
      <c r="AI4" s="1270"/>
      <c r="AJ4" s="1287"/>
      <c r="AK4" s="1270"/>
    </row>
    <row r="5" spans="1:37" s="364" customFormat="1" ht="15" customHeight="1">
      <c r="A5" s="1348"/>
      <c r="B5" s="1350"/>
      <c r="C5" s="377"/>
      <c r="D5" s="1267"/>
      <c r="E5" s="1267"/>
      <c r="F5" s="1267"/>
      <c r="G5" s="1267"/>
      <c r="H5" s="378"/>
      <c r="I5" s="378"/>
      <c r="J5" s="378"/>
      <c r="K5" s="1353" t="s">
        <v>33</v>
      </c>
      <c r="L5" s="378"/>
      <c r="M5" s="378"/>
      <c r="N5" s="378"/>
      <c r="O5" s="1353" t="s">
        <v>33</v>
      </c>
      <c r="P5" s="378"/>
      <c r="Q5" s="378"/>
      <c r="R5" s="378"/>
      <c r="S5" s="1353" t="s">
        <v>33</v>
      </c>
      <c r="T5" s="378"/>
      <c r="U5" s="378"/>
      <c r="V5" s="378"/>
      <c r="W5" s="1353" t="s">
        <v>33</v>
      </c>
      <c r="X5" s="417"/>
      <c r="Y5" s="431"/>
      <c r="Z5" s="432"/>
      <c r="AA5" s="1353" t="s">
        <v>33</v>
      </c>
      <c r="AB5" s="429" t="s">
        <v>100</v>
      </c>
      <c r="AC5" s="430" t="s">
        <v>100</v>
      </c>
      <c r="AD5" s="1267"/>
      <c r="AE5" s="1267"/>
      <c r="AF5" s="1270"/>
      <c r="AG5" s="1283"/>
      <c r="AH5" s="1285"/>
      <c r="AI5" s="1270"/>
      <c r="AJ5" s="1287"/>
      <c r="AK5" s="1270"/>
    </row>
    <row r="6" spans="1:37" s="364" customFormat="1" ht="15" customHeight="1">
      <c r="A6" s="1348"/>
      <c r="B6" s="1350"/>
      <c r="C6" s="377"/>
      <c r="D6" s="1267"/>
      <c r="E6" s="1267"/>
      <c r="F6" s="1267"/>
      <c r="G6" s="1267"/>
      <c r="H6" s="379" t="s">
        <v>30</v>
      </c>
      <c r="I6" s="410" t="s">
        <v>31</v>
      </c>
      <c r="J6" s="411" t="s">
        <v>32</v>
      </c>
      <c r="K6" s="1354"/>
      <c r="L6" s="379" t="s">
        <v>30</v>
      </c>
      <c r="M6" s="410" t="s">
        <v>31</v>
      </c>
      <c r="N6" s="411" t="s">
        <v>32</v>
      </c>
      <c r="O6" s="1354"/>
      <c r="P6" s="379" t="s">
        <v>30</v>
      </c>
      <c r="Q6" s="410" t="s">
        <v>31</v>
      </c>
      <c r="R6" s="411" t="s">
        <v>32</v>
      </c>
      <c r="S6" s="1354"/>
      <c r="T6" s="379" t="s">
        <v>30</v>
      </c>
      <c r="U6" s="410" t="s">
        <v>31</v>
      </c>
      <c r="V6" s="411" t="s">
        <v>32</v>
      </c>
      <c r="W6" s="1354"/>
      <c r="X6" s="379" t="s">
        <v>30</v>
      </c>
      <c r="Y6" s="410" t="s">
        <v>31</v>
      </c>
      <c r="Z6" s="411" t="s">
        <v>32</v>
      </c>
      <c r="AA6" s="1354"/>
      <c r="AB6" s="429" t="s">
        <v>101</v>
      </c>
      <c r="AC6" s="430" t="s">
        <v>101</v>
      </c>
      <c r="AD6" s="1267"/>
      <c r="AE6" s="1267"/>
      <c r="AF6" s="1270"/>
      <c r="AG6" s="1283"/>
      <c r="AH6" s="1285"/>
      <c r="AI6" s="1270"/>
      <c r="AJ6" s="1287"/>
      <c r="AK6" s="1270"/>
    </row>
    <row r="7" spans="1:37" s="364" customFormat="1" ht="15" customHeight="1">
      <c r="A7" s="1349"/>
      <c r="B7" s="1351"/>
      <c r="C7" s="380"/>
      <c r="D7" s="1352"/>
      <c r="E7" s="1352"/>
      <c r="F7" s="1352"/>
      <c r="G7" s="1352"/>
      <c r="H7" s="381"/>
      <c r="I7" s="381"/>
      <c r="J7" s="381"/>
      <c r="K7" s="1355"/>
      <c r="L7" s="381"/>
      <c r="M7" s="381"/>
      <c r="N7" s="381"/>
      <c r="O7" s="1355"/>
      <c r="P7" s="381"/>
      <c r="Q7" s="381"/>
      <c r="R7" s="381"/>
      <c r="S7" s="1355"/>
      <c r="T7" s="381"/>
      <c r="U7" s="381"/>
      <c r="V7" s="381"/>
      <c r="W7" s="1355"/>
      <c r="X7" s="418"/>
      <c r="Y7" s="433"/>
      <c r="Z7" s="434"/>
      <c r="AA7" s="1355"/>
      <c r="AB7" s="435"/>
      <c r="AC7" s="436"/>
      <c r="AD7" s="1352"/>
      <c r="AE7" s="1352"/>
      <c r="AF7" s="1357"/>
      <c r="AG7" s="1386"/>
      <c r="AH7" s="1388"/>
      <c r="AI7" s="1357"/>
      <c r="AJ7" s="1356"/>
      <c r="AK7" s="1357"/>
    </row>
    <row r="8" spans="1:37" s="365" customFormat="1" ht="15" customHeight="1">
      <c r="A8" s="108">
        <v>1</v>
      </c>
      <c r="B8" s="382">
        <v>2</v>
      </c>
      <c r="C8" s="200">
        <v>3</v>
      </c>
      <c r="D8" s="105">
        <v>4</v>
      </c>
      <c r="E8" s="106">
        <v>5</v>
      </c>
      <c r="F8" s="106">
        <v>6</v>
      </c>
      <c r="G8" s="108">
        <v>7</v>
      </c>
      <c r="H8" s="108"/>
      <c r="I8" s="108"/>
      <c r="J8" s="108"/>
      <c r="K8" s="108"/>
      <c r="L8" s="106">
        <v>16</v>
      </c>
      <c r="M8" s="108">
        <v>17</v>
      </c>
      <c r="N8" s="106">
        <v>18</v>
      </c>
      <c r="O8" s="108">
        <v>19</v>
      </c>
      <c r="P8" s="106">
        <v>20</v>
      </c>
      <c r="Q8" s="108">
        <v>21</v>
      </c>
      <c r="R8" s="106">
        <v>22</v>
      </c>
      <c r="S8" s="108">
        <v>23</v>
      </c>
      <c r="T8" s="106">
        <v>24</v>
      </c>
      <c r="U8" s="108">
        <v>25</v>
      </c>
      <c r="V8" s="106">
        <v>26</v>
      </c>
      <c r="W8" s="108">
        <v>27</v>
      </c>
      <c r="X8" s="106">
        <v>28</v>
      </c>
      <c r="Y8" s="108">
        <v>29</v>
      </c>
      <c r="Z8" s="106">
        <v>30</v>
      </c>
      <c r="AA8" s="108">
        <v>31</v>
      </c>
      <c r="AB8" s="106">
        <v>32</v>
      </c>
      <c r="AC8" s="108">
        <v>33</v>
      </c>
      <c r="AD8" s="106">
        <v>34</v>
      </c>
      <c r="AE8" s="108">
        <v>35</v>
      </c>
      <c r="AF8" s="106">
        <v>36</v>
      </c>
      <c r="AG8" s="108">
        <v>37</v>
      </c>
      <c r="AH8" s="106">
        <v>38</v>
      </c>
      <c r="AI8" s="108">
        <v>39</v>
      </c>
      <c r="AJ8" s="106">
        <v>40</v>
      </c>
      <c r="AK8" s="108">
        <v>41</v>
      </c>
    </row>
    <row r="9" spans="1:37" s="365" customFormat="1" ht="15" customHeight="1">
      <c r="A9" s="108"/>
      <c r="B9" s="382"/>
      <c r="C9" s="21" t="s">
        <v>114</v>
      </c>
      <c r="D9" s="105"/>
      <c r="E9" s="106"/>
      <c r="F9" s="106"/>
      <c r="G9" s="108"/>
      <c r="H9" s="108"/>
      <c r="I9" s="108"/>
      <c r="J9" s="108"/>
      <c r="K9" s="108"/>
      <c r="L9" s="106"/>
      <c r="M9" s="108"/>
      <c r="N9" s="106"/>
      <c r="O9" s="108"/>
      <c r="P9" s="106"/>
      <c r="Q9" s="108"/>
      <c r="R9" s="106"/>
      <c r="S9" s="108"/>
      <c r="T9" s="106"/>
      <c r="U9" s="108"/>
      <c r="V9" s="106"/>
      <c r="W9" s="108"/>
      <c r="X9" s="106"/>
      <c r="Y9" s="108"/>
      <c r="Z9" s="106"/>
      <c r="AA9" s="108"/>
      <c r="AB9" s="106"/>
      <c r="AC9" s="108"/>
      <c r="AD9" s="106"/>
      <c r="AE9" s="108"/>
      <c r="AF9" s="106"/>
      <c r="AG9" s="108"/>
      <c r="AH9" s="106"/>
      <c r="AI9" s="108"/>
      <c r="AJ9" s="106"/>
      <c r="AK9" s="108"/>
    </row>
    <row r="10" spans="1:37" s="364" customFormat="1" ht="15" customHeight="1">
      <c r="A10" s="383"/>
      <c r="B10" s="383"/>
      <c r="C10" s="24" t="s">
        <v>459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412"/>
      <c r="Q10" s="412"/>
      <c r="R10" s="419"/>
      <c r="S10" s="420"/>
      <c r="T10" s="420"/>
      <c r="U10" s="420"/>
      <c r="V10" s="420"/>
      <c r="W10" s="420"/>
      <c r="X10" s="419"/>
      <c r="Y10" s="419"/>
      <c r="Z10" s="419"/>
      <c r="AA10" s="437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</row>
    <row r="11" spans="1:37" s="364" customFormat="1" ht="15" customHeight="1">
      <c r="A11" s="383"/>
      <c r="B11" s="383"/>
      <c r="C11" s="384" t="s">
        <v>37</v>
      </c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412"/>
      <c r="Q11" s="412"/>
      <c r="R11" s="419"/>
      <c r="S11" s="420"/>
      <c r="T11" s="420"/>
      <c r="U11" s="420"/>
      <c r="V11" s="420"/>
      <c r="W11" s="420"/>
      <c r="X11" s="419"/>
      <c r="Y11" s="419"/>
      <c r="Z11" s="419"/>
      <c r="AA11" s="437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</row>
    <row r="12" spans="1:37" s="364" customFormat="1" ht="23.25" customHeight="1">
      <c r="A12" s="383"/>
      <c r="B12" s="383"/>
      <c r="C12" s="385" t="s">
        <v>460</v>
      </c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412"/>
      <c r="Q12" s="412"/>
      <c r="R12" s="419"/>
      <c r="S12" s="420"/>
      <c r="T12" s="420"/>
      <c r="U12" s="420"/>
      <c r="V12" s="420"/>
      <c r="W12" s="420"/>
      <c r="X12" s="419"/>
      <c r="Y12" s="419"/>
      <c r="Z12" s="419"/>
      <c r="AA12" s="437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</row>
    <row r="13" spans="1:37" s="1243" customFormat="1" ht="36.75" customHeight="1">
      <c r="A13" s="1232">
        <v>1</v>
      </c>
      <c r="B13" s="1233" t="s">
        <v>461</v>
      </c>
      <c r="C13" s="1234" t="s">
        <v>462</v>
      </c>
      <c r="D13" s="1233" t="s">
        <v>255</v>
      </c>
      <c r="E13" s="1233" t="s">
        <v>132</v>
      </c>
      <c r="F13" s="1235">
        <v>90</v>
      </c>
      <c r="G13" s="1236" t="s">
        <v>463</v>
      </c>
      <c r="H13" s="1236"/>
      <c r="I13" s="1236"/>
      <c r="J13" s="1236"/>
      <c r="K13" s="1236"/>
      <c r="L13" s="1237"/>
      <c r="M13" s="1237"/>
      <c r="N13" s="1238">
        <v>28</v>
      </c>
      <c r="O13" s="1238">
        <f>SUM(L13:N13)</f>
        <v>28</v>
      </c>
      <c r="P13" s="1232"/>
      <c r="Q13" s="1232"/>
      <c r="R13" s="1238"/>
      <c r="S13" s="1239"/>
      <c r="T13" s="1239"/>
      <c r="U13" s="1239"/>
      <c r="V13" s="1239"/>
      <c r="W13" s="1239"/>
      <c r="X13" s="1240">
        <f>H13+L13+P13+T13</f>
        <v>0</v>
      </c>
      <c r="Y13" s="1240">
        <f>I13+M13+Q13+U13</f>
        <v>0</v>
      </c>
      <c r="Z13" s="1240">
        <f>J13+N13+R13+V13</f>
        <v>28</v>
      </c>
      <c r="AA13" s="1241">
        <f>X13+Y13+Z13</f>
        <v>28</v>
      </c>
      <c r="AB13" s="1242">
        <f>AA13/AI13*AH13/1000</f>
        <v>3.6749999999999998E-2</v>
      </c>
      <c r="AC13" s="1242">
        <f>AA13/1000</f>
        <v>2.8000000000000001E-2</v>
      </c>
      <c r="AD13" s="1232"/>
      <c r="AE13" s="1232"/>
      <c r="AF13" s="1232"/>
      <c r="AG13" s="1232"/>
      <c r="AH13" s="1238">
        <v>42</v>
      </c>
      <c r="AI13" s="1238">
        <v>32</v>
      </c>
      <c r="AJ13" s="1238">
        <v>0.2</v>
      </c>
      <c r="AK13" s="1232"/>
    </row>
    <row r="14" spans="1:37" s="442" customFormat="1" ht="17.100000000000001" customHeight="1">
      <c r="A14" s="1244"/>
      <c r="B14" s="1245"/>
      <c r="C14" s="1246" t="s">
        <v>455</v>
      </c>
      <c r="D14" s="1245"/>
      <c r="E14" s="1245"/>
      <c r="F14" s="1245"/>
      <c r="G14" s="1245"/>
      <c r="H14" s="1247">
        <f>H13</f>
        <v>0</v>
      </c>
      <c r="I14" s="1247">
        <f>I13</f>
        <v>0</v>
      </c>
      <c r="J14" s="1247">
        <f>J13</f>
        <v>0</v>
      </c>
      <c r="K14" s="1247">
        <f>K13</f>
        <v>0</v>
      </c>
      <c r="L14" s="1247">
        <f>L13</f>
        <v>0</v>
      </c>
      <c r="M14" s="1247">
        <f t="shared" ref="M14:X14" si="0">M13</f>
        <v>0</v>
      </c>
      <c r="N14" s="1247">
        <f t="shared" si="0"/>
        <v>28</v>
      </c>
      <c r="O14" s="1247">
        <f t="shared" si="0"/>
        <v>28</v>
      </c>
      <c r="P14" s="1247">
        <f t="shared" si="0"/>
        <v>0</v>
      </c>
      <c r="Q14" s="1247">
        <f t="shared" si="0"/>
        <v>0</v>
      </c>
      <c r="R14" s="1247">
        <f t="shared" si="0"/>
        <v>0</v>
      </c>
      <c r="S14" s="1247">
        <f t="shared" si="0"/>
        <v>0</v>
      </c>
      <c r="T14" s="1247">
        <f t="shared" si="0"/>
        <v>0</v>
      </c>
      <c r="U14" s="1247">
        <f t="shared" si="0"/>
        <v>0</v>
      </c>
      <c r="V14" s="1247">
        <f t="shared" si="0"/>
        <v>0</v>
      </c>
      <c r="W14" s="1247">
        <f t="shared" si="0"/>
        <v>0</v>
      </c>
      <c r="X14" s="1248">
        <f t="shared" si="0"/>
        <v>0</v>
      </c>
      <c r="Y14" s="1248">
        <f t="shared" ref="Y14:AI14" si="1">Y13</f>
        <v>0</v>
      </c>
      <c r="Z14" s="1248">
        <f t="shared" si="1"/>
        <v>28</v>
      </c>
      <c r="AA14" s="1248">
        <f t="shared" si="1"/>
        <v>28</v>
      </c>
      <c r="AB14" s="1249">
        <f t="shared" si="1"/>
        <v>3.6749999999999998E-2</v>
      </c>
      <c r="AC14" s="1249">
        <f t="shared" si="1"/>
        <v>2.8000000000000001E-2</v>
      </c>
      <c r="AD14" s="1248">
        <f t="shared" si="1"/>
        <v>0</v>
      </c>
      <c r="AE14" s="1248">
        <f t="shared" si="1"/>
        <v>0</v>
      </c>
      <c r="AF14" s="1248">
        <f t="shared" si="1"/>
        <v>0</v>
      </c>
      <c r="AG14" s="1248">
        <f t="shared" si="1"/>
        <v>0</v>
      </c>
      <c r="AH14" s="1248">
        <f t="shared" si="1"/>
        <v>42</v>
      </c>
      <c r="AI14" s="1248">
        <f t="shared" si="1"/>
        <v>32</v>
      </c>
      <c r="AJ14" s="1250"/>
      <c r="AK14" s="1244"/>
    </row>
    <row r="15" spans="1:37" s="366" customFormat="1" ht="22.15" customHeight="1">
      <c r="A15" s="387">
        <v>1</v>
      </c>
      <c r="B15" s="388" t="s">
        <v>464</v>
      </c>
      <c r="C15" s="389" t="s">
        <v>465</v>
      </c>
      <c r="D15" s="390" t="s">
        <v>41</v>
      </c>
      <c r="E15" s="390" t="s">
        <v>175</v>
      </c>
      <c r="F15" s="391">
        <v>77</v>
      </c>
      <c r="G15" s="391">
        <v>61</v>
      </c>
      <c r="H15" s="391"/>
      <c r="I15" s="391"/>
      <c r="J15" s="391"/>
      <c r="K15" s="391"/>
      <c r="L15" s="413"/>
      <c r="M15" s="413"/>
      <c r="N15" s="414">
        <v>1780</v>
      </c>
      <c r="O15" s="414">
        <f>SUM(L15:N15)</f>
        <v>1780</v>
      </c>
      <c r="P15" s="405"/>
      <c r="Q15" s="421"/>
      <c r="R15" s="421"/>
      <c r="S15" s="421"/>
      <c r="T15" s="421"/>
      <c r="U15" s="421"/>
      <c r="V15" s="421"/>
      <c r="W15" s="421"/>
      <c r="X15" s="422">
        <f t="shared" ref="X15:Z20" si="2">H15+L15+P15+T15</f>
        <v>0</v>
      </c>
      <c r="Y15" s="422">
        <f t="shared" si="2"/>
        <v>0</v>
      </c>
      <c r="Z15" s="422">
        <f t="shared" si="2"/>
        <v>1780</v>
      </c>
      <c r="AA15" s="438">
        <f t="shared" ref="AA15:AA20" si="3">X15+Y15+Z15</f>
        <v>1780</v>
      </c>
      <c r="AB15" s="439">
        <f t="shared" ref="AB15:AB20" si="4">AA15/AI15*AH15/1000</f>
        <v>0.29668149999999999</v>
      </c>
      <c r="AC15" s="439">
        <f t="shared" ref="AC15:AC20" si="5">AA15*AJ15/1000</f>
        <v>6.9419999999999996E-2</v>
      </c>
      <c r="AD15" s="414"/>
      <c r="AE15" s="414"/>
      <c r="AF15" s="414"/>
      <c r="AG15" s="414"/>
      <c r="AH15" s="443">
        <v>13.334</v>
      </c>
      <c r="AI15" s="444">
        <v>80</v>
      </c>
      <c r="AJ15" s="444">
        <v>3.9E-2</v>
      </c>
      <c r="AK15" s="386"/>
    </row>
    <row r="16" spans="1:37" s="366" customFormat="1" ht="22.15" customHeight="1">
      <c r="A16" s="387">
        <v>2</v>
      </c>
      <c r="B16" s="388" t="s">
        <v>464</v>
      </c>
      <c r="C16" s="389" t="s">
        <v>465</v>
      </c>
      <c r="D16" s="390" t="s">
        <v>41</v>
      </c>
      <c r="E16" s="387">
        <v>9</v>
      </c>
      <c r="F16" s="387">
        <v>77</v>
      </c>
      <c r="G16" s="387">
        <v>61</v>
      </c>
      <c r="H16" s="387"/>
      <c r="I16" s="387"/>
      <c r="J16" s="387"/>
      <c r="K16" s="387"/>
      <c r="L16" s="413"/>
      <c r="M16" s="413"/>
      <c r="N16" s="414">
        <v>1820</v>
      </c>
      <c r="O16" s="414">
        <f>SUM(L16:N16)</f>
        <v>1820</v>
      </c>
      <c r="P16" s="405"/>
      <c r="Q16" s="421"/>
      <c r="R16" s="421"/>
      <c r="S16" s="421"/>
      <c r="T16" s="421"/>
      <c r="U16" s="421"/>
      <c r="V16" s="421"/>
      <c r="W16" s="421"/>
      <c r="X16" s="422">
        <f t="shared" si="2"/>
        <v>0</v>
      </c>
      <c r="Y16" s="422">
        <f t="shared" si="2"/>
        <v>0</v>
      </c>
      <c r="Z16" s="422">
        <f t="shared" si="2"/>
        <v>1820</v>
      </c>
      <c r="AA16" s="438">
        <f t="shared" si="3"/>
        <v>1820</v>
      </c>
      <c r="AB16" s="439">
        <f t="shared" si="4"/>
        <v>0.30334850000000002</v>
      </c>
      <c r="AC16" s="439">
        <f t="shared" si="5"/>
        <v>7.0980000000000001E-2</v>
      </c>
      <c r="AD16" s="414"/>
      <c r="AE16" s="414"/>
      <c r="AF16" s="414"/>
      <c r="AG16" s="414"/>
      <c r="AH16" s="443">
        <v>13.334</v>
      </c>
      <c r="AI16" s="444">
        <v>80</v>
      </c>
      <c r="AJ16" s="444">
        <v>3.9E-2</v>
      </c>
      <c r="AK16" s="386"/>
    </row>
    <row r="17" spans="1:37" s="366" customFormat="1" ht="22.15" customHeight="1">
      <c r="A17" s="387">
        <v>3</v>
      </c>
      <c r="B17" s="388" t="s">
        <v>464</v>
      </c>
      <c r="C17" s="389" t="s">
        <v>465</v>
      </c>
      <c r="D17" s="390" t="s">
        <v>41</v>
      </c>
      <c r="E17" s="392" t="s">
        <v>369</v>
      </c>
      <c r="F17" s="387">
        <v>89</v>
      </c>
      <c r="G17" s="387">
        <v>22</v>
      </c>
      <c r="H17" s="387"/>
      <c r="I17" s="387"/>
      <c r="J17" s="387"/>
      <c r="K17" s="387"/>
      <c r="L17" s="413"/>
      <c r="M17" s="413"/>
      <c r="N17" s="414">
        <v>3740</v>
      </c>
      <c r="O17" s="414">
        <f>SUM(L17:N17)</f>
        <v>3740</v>
      </c>
      <c r="P17" s="405"/>
      <c r="Q17" s="421"/>
      <c r="R17" s="421"/>
      <c r="S17" s="421"/>
      <c r="T17" s="421"/>
      <c r="U17" s="421"/>
      <c r="V17" s="421"/>
      <c r="W17" s="421"/>
      <c r="X17" s="422">
        <f t="shared" si="2"/>
        <v>0</v>
      </c>
      <c r="Y17" s="422">
        <f t="shared" si="2"/>
        <v>0</v>
      </c>
      <c r="Z17" s="422">
        <f t="shared" si="2"/>
        <v>3740</v>
      </c>
      <c r="AA17" s="438">
        <f t="shared" si="3"/>
        <v>3740</v>
      </c>
      <c r="AB17" s="439">
        <f t="shared" si="4"/>
        <v>0.62336449999999999</v>
      </c>
      <c r="AC17" s="439">
        <f t="shared" si="5"/>
        <v>0.14586000000000002</v>
      </c>
      <c r="AD17" s="414"/>
      <c r="AE17" s="414"/>
      <c r="AF17" s="414"/>
      <c r="AG17" s="414"/>
      <c r="AH17" s="443">
        <v>13.334</v>
      </c>
      <c r="AI17" s="444">
        <v>80</v>
      </c>
      <c r="AJ17" s="444">
        <v>3.9E-2</v>
      </c>
      <c r="AK17" s="386"/>
    </row>
    <row r="18" spans="1:37" s="366" customFormat="1" ht="22.15" customHeight="1">
      <c r="A18" s="387">
        <v>4</v>
      </c>
      <c r="B18" s="388" t="s">
        <v>464</v>
      </c>
      <c r="C18" s="393" t="s">
        <v>466</v>
      </c>
      <c r="D18" s="394" t="s">
        <v>41</v>
      </c>
      <c r="E18" s="392" t="s">
        <v>259</v>
      </c>
      <c r="F18" s="387">
        <v>80</v>
      </c>
      <c r="G18" s="387">
        <v>61</v>
      </c>
      <c r="H18" s="387"/>
      <c r="I18" s="387"/>
      <c r="J18" s="387"/>
      <c r="K18" s="387"/>
      <c r="L18" s="413"/>
      <c r="M18" s="413"/>
      <c r="N18" s="413"/>
      <c r="O18" s="413"/>
      <c r="P18" s="405"/>
      <c r="Q18" s="421"/>
      <c r="R18" s="421"/>
      <c r="S18" s="421"/>
      <c r="T18" s="421"/>
      <c r="U18" s="421"/>
      <c r="V18" s="423">
        <v>3260</v>
      </c>
      <c r="W18" s="424">
        <f>SUM(T18:V18)</f>
        <v>3260</v>
      </c>
      <c r="X18" s="422">
        <f t="shared" si="2"/>
        <v>0</v>
      </c>
      <c r="Y18" s="422">
        <f t="shared" si="2"/>
        <v>0</v>
      </c>
      <c r="Z18" s="422">
        <f t="shared" si="2"/>
        <v>3260</v>
      </c>
      <c r="AA18" s="438">
        <f t="shared" si="3"/>
        <v>3260</v>
      </c>
      <c r="AB18" s="439">
        <f t="shared" si="4"/>
        <v>0.54336050000000002</v>
      </c>
      <c r="AC18" s="439">
        <f t="shared" si="5"/>
        <v>0.12714</v>
      </c>
      <c r="AD18" s="414"/>
      <c r="AE18" s="414"/>
      <c r="AF18" s="414"/>
      <c r="AG18" s="414"/>
      <c r="AH18" s="443">
        <v>13.334</v>
      </c>
      <c r="AI18" s="444">
        <v>80</v>
      </c>
      <c r="AJ18" s="444">
        <v>3.9E-2</v>
      </c>
      <c r="AK18" s="386"/>
    </row>
    <row r="19" spans="1:37" s="366" customFormat="1" ht="22.15" customHeight="1">
      <c r="A19" s="387">
        <v>5</v>
      </c>
      <c r="B19" s="388" t="s">
        <v>464</v>
      </c>
      <c r="C19" s="393" t="s">
        <v>466</v>
      </c>
      <c r="D19" s="394" t="s">
        <v>41</v>
      </c>
      <c r="E19" s="392" t="s">
        <v>258</v>
      </c>
      <c r="F19" s="387">
        <v>80</v>
      </c>
      <c r="G19" s="387">
        <v>61</v>
      </c>
      <c r="H19" s="387"/>
      <c r="I19" s="387"/>
      <c r="J19" s="387"/>
      <c r="K19" s="387"/>
      <c r="L19" s="413"/>
      <c r="M19" s="413"/>
      <c r="N19" s="413"/>
      <c r="O19" s="413"/>
      <c r="P19" s="405"/>
      <c r="Q19" s="421"/>
      <c r="R19" s="421"/>
      <c r="S19" s="421"/>
      <c r="T19" s="421"/>
      <c r="U19" s="421"/>
      <c r="V19" s="423">
        <v>1180</v>
      </c>
      <c r="W19" s="424">
        <f>SUM(T19:V19)</f>
        <v>1180</v>
      </c>
      <c r="X19" s="422">
        <f t="shared" si="2"/>
        <v>0</v>
      </c>
      <c r="Y19" s="422">
        <f t="shared" si="2"/>
        <v>0</v>
      </c>
      <c r="Z19" s="422">
        <f t="shared" si="2"/>
        <v>1180</v>
      </c>
      <c r="AA19" s="438">
        <f t="shared" si="3"/>
        <v>1180</v>
      </c>
      <c r="AB19" s="439">
        <f t="shared" si="4"/>
        <v>0.1966765</v>
      </c>
      <c r="AC19" s="439">
        <f t="shared" si="5"/>
        <v>4.6020000000000005E-2</v>
      </c>
      <c r="AD19" s="414"/>
      <c r="AE19" s="414"/>
      <c r="AF19" s="414"/>
      <c r="AG19" s="414"/>
      <c r="AH19" s="443">
        <v>13.334</v>
      </c>
      <c r="AI19" s="444">
        <v>80</v>
      </c>
      <c r="AJ19" s="444">
        <v>3.9E-2</v>
      </c>
      <c r="AK19" s="386"/>
    </row>
    <row r="20" spans="1:37" s="366" customFormat="1" ht="22.15" customHeight="1">
      <c r="A20" s="387">
        <v>6</v>
      </c>
      <c r="B20" s="388" t="s">
        <v>464</v>
      </c>
      <c r="C20" s="393" t="s">
        <v>466</v>
      </c>
      <c r="D20" s="394" t="s">
        <v>41</v>
      </c>
      <c r="E20" s="392" t="s">
        <v>439</v>
      </c>
      <c r="F20" s="387">
        <v>80</v>
      </c>
      <c r="G20" s="387">
        <v>61</v>
      </c>
      <c r="H20" s="387"/>
      <c r="I20" s="387"/>
      <c r="J20" s="387"/>
      <c r="K20" s="387"/>
      <c r="L20" s="413"/>
      <c r="M20" s="413"/>
      <c r="N20" s="413"/>
      <c r="O20" s="413"/>
      <c r="P20" s="405"/>
      <c r="Q20" s="421"/>
      <c r="R20" s="421"/>
      <c r="S20" s="421"/>
      <c r="T20" s="421"/>
      <c r="U20" s="421"/>
      <c r="V20" s="423">
        <v>620</v>
      </c>
      <c r="W20" s="424">
        <f>SUM(T20:V20)</f>
        <v>620</v>
      </c>
      <c r="X20" s="422">
        <f t="shared" si="2"/>
        <v>0</v>
      </c>
      <c r="Y20" s="422">
        <f t="shared" si="2"/>
        <v>0</v>
      </c>
      <c r="Z20" s="422">
        <f t="shared" si="2"/>
        <v>620</v>
      </c>
      <c r="AA20" s="438">
        <f t="shared" si="3"/>
        <v>620</v>
      </c>
      <c r="AB20" s="439">
        <f t="shared" si="4"/>
        <v>0.1033385</v>
      </c>
      <c r="AC20" s="439">
        <f t="shared" si="5"/>
        <v>2.418E-2</v>
      </c>
      <c r="AD20" s="414"/>
      <c r="AE20" s="414"/>
      <c r="AF20" s="414"/>
      <c r="AG20" s="414"/>
      <c r="AH20" s="443">
        <v>13.334</v>
      </c>
      <c r="AI20" s="444">
        <v>80</v>
      </c>
      <c r="AJ20" s="444">
        <v>3.9E-2</v>
      </c>
      <c r="AK20" s="386"/>
    </row>
    <row r="21" spans="1:37" s="367" customFormat="1" ht="22.15" customHeight="1">
      <c r="A21" s="395"/>
      <c r="B21" s="396"/>
      <c r="C21" s="397" t="s">
        <v>455</v>
      </c>
      <c r="D21" s="398"/>
      <c r="E21" s="398"/>
      <c r="F21" s="398"/>
      <c r="G21" s="398"/>
      <c r="H21" s="399">
        <f>SUM(H15:H20)</f>
        <v>0</v>
      </c>
      <c r="I21" s="399">
        <f>SUM(I15:I20)</f>
        <v>0</v>
      </c>
      <c r="J21" s="399">
        <f>SUM(J15:J20)</f>
        <v>0</v>
      </c>
      <c r="K21" s="399">
        <f>SUM(K15:K20)</f>
        <v>0</v>
      </c>
      <c r="L21" s="399">
        <f t="shared" ref="L21:AC21" si="6">SUM(L15:L20)</f>
        <v>0</v>
      </c>
      <c r="M21" s="399">
        <f t="shared" si="6"/>
        <v>0</v>
      </c>
      <c r="N21" s="399">
        <f t="shared" si="6"/>
        <v>7340</v>
      </c>
      <c r="O21" s="399">
        <f t="shared" si="6"/>
        <v>7340</v>
      </c>
      <c r="P21" s="399">
        <f t="shared" si="6"/>
        <v>0</v>
      </c>
      <c r="Q21" s="399">
        <f t="shared" si="6"/>
        <v>0</v>
      </c>
      <c r="R21" s="399">
        <f t="shared" si="6"/>
        <v>0</v>
      </c>
      <c r="S21" s="399">
        <f t="shared" si="6"/>
        <v>0</v>
      </c>
      <c r="T21" s="399">
        <f t="shared" si="6"/>
        <v>0</v>
      </c>
      <c r="U21" s="399">
        <f t="shared" si="6"/>
        <v>0</v>
      </c>
      <c r="V21" s="399">
        <f t="shared" si="6"/>
        <v>5060</v>
      </c>
      <c r="W21" s="399">
        <f t="shared" si="6"/>
        <v>5060</v>
      </c>
      <c r="X21" s="399">
        <f t="shared" si="6"/>
        <v>0</v>
      </c>
      <c r="Y21" s="399">
        <f t="shared" si="6"/>
        <v>0</v>
      </c>
      <c r="Z21" s="399">
        <f t="shared" si="6"/>
        <v>12400</v>
      </c>
      <c r="AA21" s="399">
        <f t="shared" si="6"/>
        <v>12400</v>
      </c>
      <c r="AB21" s="440">
        <f t="shared" si="6"/>
        <v>2.06677</v>
      </c>
      <c r="AC21" s="440">
        <f t="shared" si="6"/>
        <v>0.48359999999999997</v>
      </c>
      <c r="AD21" s="441"/>
      <c r="AE21" s="441"/>
      <c r="AF21" s="441"/>
      <c r="AG21" s="441"/>
      <c r="AH21" s="445">
        <v>13</v>
      </c>
      <c r="AI21" s="445">
        <v>80</v>
      </c>
      <c r="AJ21" s="397">
        <v>3.9E-2</v>
      </c>
      <c r="AK21" s="395"/>
    </row>
    <row r="22" spans="1:37" s="368" customFormat="1" ht="22.15" customHeight="1">
      <c r="A22" s="391">
        <v>1</v>
      </c>
      <c r="B22" s="388" t="s">
        <v>467</v>
      </c>
      <c r="C22" s="389" t="s">
        <v>468</v>
      </c>
      <c r="D22" s="390" t="s">
        <v>41</v>
      </c>
      <c r="E22" s="390" t="s">
        <v>175</v>
      </c>
      <c r="F22" s="391">
        <v>77</v>
      </c>
      <c r="G22" s="391">
        <v>61</v>
      </c>
      <c r="H22" s="391"/>
      <c r="I22" s="391"/>
      <c r="J22" s="391"/>
      <c r="K22" s="391"/>
      <c r="L22" s="413"/>
      <c r="M22" s="413"/>
      <c r="N22" s="414">
        <v>890</v>
      </c>
      <c r="O22" s="414">
        <f>SUM(L22:N22)</f>
        <v>890</v>
      </c>
      <c r="P22" s="405"/>
      <c r="Q22" s="416"/>
      <c r="R22" s="416"/>
      <c r="S22" s="416"/>
      <c r="T22" s="416"/>
      <c r="U22" s="416"/>
      <c r="V22" s="416"/>
      <c r="W22" s="416"/>
      <c r="X22" s="422">
        <f t="shared" ref="X22:Z27" si="7">H22+L22+P22+T22</f>
        <v>0</v>
      </c>
      <c r="Y22" s="422">
        <f t="shared" si="7"/>
        <v>0</v>
      </c>
      <c r="Z22" s="422">
        <f t="shared" si="7"/>
        <v>890</v>
      </c>
      <c r="AA22" s="438">
        <f t="shared" ref="AA22:AA27" si="8">X22+Y22+Z22</f>
        <v>890</v>
      </c>
      <c r="AB22" s="439">
        <f t="shared" ref="AB22:AB27" si="9">AA22/AI22*AH22/1000</f>
        <v>0.14831849999999999</v>
      </c>
      <c r="AC22" s="439">
        <f t="shared" ref="AC22:AC27" si="10">AA22*AJ22/1000</f>
        <v>5.9630000000000002E-2</v>
      </c>
      <c r="AD22" s="414"/>
      <c r="AE22" s="414"/>
      <c r="AF22" s="414"/>
      <c r="AG22" s="414"/>
      <c r="AH22" s="443">
        <v>6.6660000000000004</v>
      </c>
      <c r="AI22" s="444">
        <v>40</v>
      </c>
      <c r="AJ22" s="444">
        <v>6.7000000000000004E-2</v>
      </c>
      <c r="AK22" s="387"/>
    </row>
    <row r="23" spans="1:37" s="368" customFormat="1" ht="22.15" customHeight="1">
      <c r="A23" s="387">
        <v>2</v>
      </c>
      <c r="B23" s="388" t="s">
        <v>467</v>
      </c>
      <c r="C23" s="389" t="s">
        <v>468</v>
      </c>
      <c r="D23" s="390" t="s">
        <v>41</v>
      </c>
      <c r="E23" s="387">
        <v>9</v>
      </c>
      <c r="F23" s="387">
        <v>77</v>
      </c>
      <c r="G23" s="387">
        <v>61</v>
      </c>
      <c r="H23" s="387"/>
      <c r="I23" s="387"/>
      <c r="J23" s="387"/>
      <c r="K23" s="387"/>
      <c r="L23" s="413"/>
      <c r="M23" s="413"/>
      <c r="N23" s="414">
        <v>910</v>
      </c>
      <c r="O23" s="414">
        <f>SUM(L23:N23)</f>
        <v>910</v>
      </c>
      <c r="P23" s="405"/>
      <c r="Q23" s="416"/>
      <c r="R23" s="416"/>
      <c r="S23" s="416"/>
      <c r="T23" s="416"/>
      <c r="U23" s="416"/>
      <c r="V23" s="416"/>
      <c r="W23" s="416"/>
      <c r="X23" s="422">
        <f t="shared" si="7"/>
        <v>0</v>
      </c>
      <c r="Y23" s="422">
        <f t="shared" si="7"/>
        <v>0</v>
      </c>
      <c r="Z23" s="422">
        <f t="shared" si="7"/>
        <v>910</v>
      </c>
      <c r="AA23" s="438">
        <f t="shared" si="8"/>
        <v>910</v>
      </c>
      <c r="AB23" s="439">
        <f t="shared" si="9"/>
        <v>0.15165149999999999</v>
      </c>
      <c r="AC23" s="439">
        <f t="shared" si="10"/>
        <v>6.0970000000000003E-2</v>
      </c>
      <c r="AD23" s="414"/>
      <c r="AE23" s="414"/>
      <c r="AF23" s="414"/>
      <c r="AG23" s="414"/>
      <c r="AH23" s="443">
        <v>6.6660000000000004</v>
      </c>
      <c r="AI23" s="444">
        <v>40</v>
      </c>
      <c r="AJ23" s="444">
        <v>6.7000000000000004E-2</v>
      </c>
      <c r="AK23" s="387"/>
    </row>
    <row r="24" spans="1:37" s="368" customFormat="1" ht="22.15" customHeight="1">
      <c r="A24" s="387">
        <v>3</v>
      </c>
      <c r="B24" s="388" t="s">
        <v>467</v>
      </c>
      <c r="C24" s="389" t="s">
        <v>468</v>
      </c>
      <c r="D24" s="390" t="s">
        <v>41</v>
      </c>
      <c r="E24" s="392" t="s">
        <v>369</v>
      </c>
      <c r="F24" s="387">
        <v>89</v>
      </c>
      <c r="G24" s="387">
        <v>22</v>
      </c>
      <c r="H24" s="387"/>
      <c r="I24" s="387"/>
      <c r="J24" s="387"/>
      <c r="K24" s="387"/>
      <c r="L24" s="413"/>
      <c r="M24" s="413"/>
      <c r="N24" s="414">
        <v>1870</v>
      </c>
      <c r="O24" s="414">
        <f>SUM(L24:N24)</f>
        <v>1870</v>
      </c>
      <c r="P24" s="405"/>
      <c r="Q24" s="416"/>
      <c r="R24" s="416"/>
      <c r="S24" s="416"/>
      <c r="T24" s="416"/>
      <c r="U24" s="416"/>
      <c r="V24" s="416"/>
      <c r="W24" s="416"/>
      <c r="X24" s="422">
        <f t="shared" si="7"/>
        <v>0</v>
      </c>
      <c r="Y24" s="422">
        <f t="shared" si="7"/>
        <v>0</v>
      </c>
      <c r="Z24" s="422">
        <f t="shared" si="7"/>
        <v>1870</v>
      </c>
      <c r="AA24" s="438">
        <f t="shared" si="8"/>
        <v>1870</v>
      </c>
      <c r="AB24" s="439">
        <f t="shared" si="9"/>
        <v>0.31163550000000001</v>
      </c>
      <c r="AC24" s="439">
        <f t="shared" si="10"/>
        <v>0.12529000000000001</v>
      </c>
      <c r="AD24" s="414"/>
      <c r="AE24" s="414"/>
      <c r="AF24" s="414"/>
      <c r="AG24" s="414"/>
      <c r="AH24" s="443">
        <v>6.6660000000000004</v>
      </c>
      <c r="AI24" s="444">
        <v>40</v>
      </c>
      <c r="AJ24" s="444">
        <v>6.7000000000000004E-2</v>
      </c>
      <c r="AK24" s="387"/>
    </row>
    <row r="25" spans="1:37" s="366" customFormat="1" ht="22.15" customHeight="1">
      <c r="A25" s="387">
        <v>4</v>
      </c>
      <c r="B25" s="388" t="s">
        <v>467</v>
      </c>
      <c r="C25" s="400" t="s">
        <v>469</v>
      </c>
      <c r="D25" s="394" t="s">
        <v>41</v>
      </c>
      <c r="E25" s="392" t="s">
        <v>259</v>
      </c>
      <c r="F25" s="387">
        <v>80</v>
      </c>
      <c r="G25" s="387">
        <v>61</v>
      </c>
      <c r="H25" s="387"/>
      <c r="I25" s="387"/>
      <c r="J25" s="387"/>
      <c r="K25" s="387"/>
      <c r="L25" s="413"/>
      <c r="M25" s="413"/>
      <c r="N25" s="413"/>
      <c r="O25" s="413"/>
      <c r="P25" s="405"/>
      <c r="Q25" s="421"/>
      <c r="R25" s="421"/>
      <c r="S25" s="421"/>
      <c r="T25" s="421"/>
      <c r="U25" s="421"/>
      <c r="V25" s="423">
        <v>1630</v>
      </c>
      <c r="W25" s="424">
        <f>SUM(T25:V25)</f>
        <v>1630</v>
      </c>
      <c r="X25" s="422">
        <f t="shared" si="7"/>
        <v>0</v>
      </c>
      <c r="Y25" s="422">
        <f t="shared" si="7"/>
        <v>0</v>
      </c>
      <c r="Z25" s="422">
        <f t="shared" si="7"/>
        <v>1630</v>
      </c>
      <c r="AA25" s="438">
        <f t="shared" si="8"/>
        <v>1630</v>
      </c>
      <c r="AB25" s="439">
        <f t="shared" si="9"/>
        <v>0.27163949999999998</v>
      </c>
      <c r="AC25" s="439">
        <f t="shared" si="10"/>
        <v>0.10921</v>
      </c>
      <c r="AD25" s="414"/>
      <c r="AE25" s="414"/>
      <c r="AF25" s="414"/>
      <c r="AG25" s="414"/>
      <c r="AH25" s="443">
        <v>6.6660000000000004</v>
      </c>
      <c r="AI25" s="444">
        <v>40</v>
      </c>
      <c r="AJ25" s="444">
        <v>6.7000000000000004E-2</v>
      </c>
      <c r="AK25" s="386"/>
    </row>
    <row r="26" spans="1:37" s="366" customFormat="1" ht="22.15" customHeight="1">
      <c r="A26" s="387">
        <v>5</v>
      </c>
      <c r="B26" s="388" t="s">
        <v>467</v>
      </c>
      <c r="C26" s="400" t="s">
        <v>469</v>
      </c>
      <c r="D26" s="394" t="s">
        <v>41</v>
      </c>
      <c r="E26" s="392" t="s">
        <v>258</v>
      </c>
      <c r="F26" s="387">
        <v>80</v>
      </c>
      <c r="G26" s="387">
        <v>61</v>
      </c>
      <c r="H26" s="387"/>
      <c r="I26" s="387"/>
      <c r="J26" s="387"/>
      <c r="K26" s="387"/>
      <c r="L26" s="413"/>
      <c r="M26" s="413"/>
      <c r="N26" s="413"/>
      <c r="O26" s="413"/>
      <c r="P26" s="405"/>
      <c r="Q26" s="421"/>
      <c r="R26" s="421"/>
      <c r="S26" s="421"/>
      <c r="T26" s="421"/>
      <c r="U26" s="421"/>
      <c r="V26" s="423">
        <v>590</v>
      </c>
      <c r="W26" s="424">
        <f>SUM(T26:V26)</f>
        <v>590</v>
      </c>
      <c r="X26" s="422">
        <f t="shared" si="7"/>
        <v>0</v>
      </c>
      <c r="Y26" s="422">
        <f t="shared" si="7"/>
        <v>0</v>
      </c>
      <c r="Z26" s="422">
        <f t="shared" si="7"/>
        <v>590</v>
      </c>
      <c r="AA26" s="438">
        <f t="shared" si="8"/>
        <v>590</v>
      </c>
      <c r="AB26" s="439">
        <f t="shared" si="9"/>
        <v>9.8323500000000008E-2</v>
      </c>
      <c r="AC26" s="439">
        <f t="shared" si="10"/>
        <v>3.9530000000000003E-2</v>
      </c>
      <c r="AD26" s="414"/>
      <c r="AE26" s="414"/>
      <c r="AF26" s="414"/>
      <c r="AG26" s="414"/>
      <c r="AH26" s="443">
        <v>6.6660000000000004</v>
      </c>
      <c r="AI26" s="444">
        <v>40</v>
      </c>
      <c r="AJ26" s="444">
        <v>6.7000000000000004E-2</v>
      </c>
      <c r="AK26" s="386"/>
    </row>
    <row r="27" spans="1:37" s="366" customFormat="1" ht="22.15" customHeight="1">
      <c r="A27" s="387">
        <v>6</v>
      </c>
      <c r="B27" s="388" t="s">
        <v>467</v>
      </c>
      <c r="C27" s="400" t="s">
        <v>469</v>
      </c>
      <c r="D27" s="394" t="s">
        <v>41</v>
      </c>
      <c r="E27" s="392" t="s">
        <v>439</v>
      </c>
      <c r="F27" s="387">
        <v>80</v>
      </c>
      <c r="G27" s="387">
        <v>61</v>
      </c>
      <c r="H27" s="387"/>
      <c r="I27" s="387"/>
      <c r="J27" s="387"/>
      <c r="K27" s="387"/>
      <c r="L27" s="413"/>
      <c r="M27" s="413"/>
      <c r="N27" s="413"/>
      <c r="O27" s="413"/>
      <c r="P27" s="405"/>
      <c r="Q27" s="421"/>
      <c r="R27" s="421"/>
      <c r="S27" s="421"/>
      <c r="T27" s="421"/>
      <c r="U27" s="421"/>
      <c r="V27" s="423">
        <v>310</v>
      </c>
      <c r="W27" s="424">
        <f>SUM(T27:V27)</f>
        <v>310</v>
      </c>
      <c r="X27" s="422">
        <f t="shared" si="7"/>
        <v>0</v>
      </c>
      <c r="Y27" s="422">
        <f t="shared" si="7"/>
        <v>0</v>
      </c>
      <c r="Z27" s="422">
        <f t="shared" si="7"/>
        <v>310</v>
      </c>
      <c r="AA27" s="438">
        <f t="shared" si="8"/>
        <v>310</v>
      </c>
      <c r="AB27" s="439">
        <f t="shared" si="9"/>
        <v>5.1661500000000006E-2</v>
      </c>
      <c r="AC27" s="439">
        <f t="shared" si="10"/>
        <v>2.077E-2</v>
      </c>
      <c r="AD27" s="414"/>
      <c r="AE27" s="414"/>
      <c r="AF27" s="414"/>
      <c r="AG27" s="414"/>
      <c r="AH27" s="443">
        <v>6.6660000000000004</v>
      </c>
      <c r="AI27" s="444">
        <v>40</v>
      </c>
      <c r="AJ27" s="444">
        <v>6.7000000000000004E-2</v>
      </c>
      <c r="AK27" s="386"/>
    </row>
    <row r="28" spans="1:37" s="369" customFormat="1" ht="22.15" customHeight="1">
      <c r="A28" s="395"/>
      <c r="B28" s="396"/>
      <c r="C28" s="397" t="s">
        <v>455</v>
      </c>
      <c r="D28" s="398"/>
      <c r="E28" s="398"/>
      <c r="F28" s="398"/>
      <c r="G28" s="398"/>
      <c r="H28" s="399">
        <f>SUM(H22:H27)</f>
        <v>0</v>
      </c>
      <c r="I28" s="399">
        <f>SUM(I22:I27)</f>
        <v>0</v>
      </c>
      <c r="J28" s="399">
        <f>SUM(J22:J27)</f>
        <v>0</v>
      </c>
      <c r="K28" s="399">
        <f>SUM(K22:K27)</f>
        <v>0</v>
      </c>
      <c r="L28" s="399">
        <f>SUM(L22:L27)</f>
        <v>0</v>
      </c>
      <c r="M28" s="399">
        <f t="shared" ref="M28:AC28" si="11">SUM(M22:M27)</f>
        <v>0</v>
      </c>
      <c r="N28" s="399">
        <f t="shared" si="11"/>
        <v>3670</v>
      </c>
      <c r="O28" s="399">
        <f t="shared" si="11"/>
        <v>3670</v>
      </c>
      <c r="P28" s="399">
        <f t="shared" si="11"/>
        <v>0</v>
      </c>
      <c r="Q28" s="399">
        <f t="shared" si="11"/>
        <v>0</v>
      </c>
      <c r="R28" s="399">
        <f t="shared" si="11"/>
        <v>0</v>
      </c>
      <c r="S28" s="399">
        <f t="shared" si="11"/>
        <v>0</v>
      </c>
      <c r="T28" s="399">
        <f t="shared" si="11"/>
        <v>0</v>
      </c>
      <c r="U28" s="399">
        <f t="shared" si="11"/>
        <v>0</v>
      </c>
      <c r="V28" s="399">
        <f t="shared" si="11"/>
        <v>2530</v>
      </c>
      <c r="W28" s="399">
        <f t="shared" si="11"/>
        <v>2530</v>
      </c>
      <c r="X28" s="399">
        <f t="shared" si="11"/>
        <v>0</v>
      </c>
      <c r="Y28" s="399">
        <f t="shared" si="11"/>
        <v>0</v>
      </c>
      <c r="Z28" s="399">
        <f t="shared" si="11"/>
        <v>6200</v>
      </c>
      <c r="AA28" s="399">
        <f t="shared" si="11"/>
        <v>6200</v>
      </c>
      <c r="AB28" s="440">
        <f t="shared" si="11"/>
        <v>1.0332300000000001</v>
      </c>
      <c r="AC28" s="440">
        <f t="shared" si="11"/>
        <v>0.41540000000000005</v>
      </c>
      <c r="AD28" s="441"/>
      <c r="AE28" s="441"/>
      <c r="AF28" s="441"/>
      <c r="AG28" s="441"/>
      <c r="AH28" s="399">
        <v>6.6660000000000004</v>
      </c>
      <c r="AI28" s="397">
        <v>40</v>
      </c>
      <c r="AJ28" s="446">
        <v>6.7000000000000004E-2</v>
      </c>
      <c r="AK28" s="395"/>
    </row>
    <row r="29" spans="1:37" s="370" customFormat="1" ht="22.15" customHeight="1">
      <c r="A29" s="387">
        <v>1</v>
      </c>
      <c r="B29" s="401" t="s">
        <v>470</v>
      </c>
      <c r="C29" s="402" t="s">
        <v>471</v>
      </c>
      <c r="D29" s="390" t="s">
        <v>41</v>
      </c>
      <c r="E29" s="392" t="s">
        <v>171</v>
      </c>
      <c r="F29" s="387">
        <v>81</v>
      </c>
      <c r="G29" s="387">
        <v>61</v>
      </c>
      <c r="H29" s="387"/>
      <c r="I29" s="387"/>
      <c r="J29" s="387"/>
      <c r="K29" s="387"/>
      <c r="L29" s="415"/>
      <c r="M29" s="415"/>
      <c r="N29" s="415"/>
      <c r="O29" s="415"/>
      <c r="P29" s="405"/>
      <c r="Q29" s="405"/>
      <c r="R29" s="423">
        <v>3020</v>
      </c>
      <c r="S29" s="425"/>
      <c r="T29" s="405"/>
      <c r="U29" s="405"/>
      <c r="V29" s="405"/>
      <c r="W29" s="405"/>
      <c r="X29" s="422">
        <f t="shared" ref="X29:Z31" si="12">H29+L29+P29+T29</f>
        <v>0</v>
      </c>
      <c r="Y29" s="422">
        <f t="shared" si="12"/>
        <v>0</v>
      </c>
      <c r="Z29" s="422">
        <f t="shared" si="12"/>
        <v>3020</v>
      </c>
      <c r="AA29" s="438">
        <f>X29+Y29+Z29</f>
        <v>3020</v>
      </c>
      <c r="AB29" s="439">
        <f>AA29/AI29*AH29/1000</f>
        <v>0.755</v>
      </c>
      <c r="AC29" s="439">
        <f>AA29*AJ29/1000</f>
        <v>0.14496000000000001</v>
      </c>
      <c r="AD29" s="414"/>
      <c r="AE29" s="414"/>
      <c r="AF29" s="414"/>
      <c r="AG29" s="447"/>
      <c r="AH29" s="447">
        <v>10</v>
      </c>
      <c r="AI29" s="447">
        <v>40</v>
      </c>
      <c r="AJ29" s="448">
        <v>4.8000000000000001E-2</v>
      </c>
      <c r="AK29" s="387"/>
    </row>
    <row r="30" spans="1:37" s="370" customFormat="1" ht="22.15" customHeight="1">
      <c r="A30" s="387">
        <v>2</v>
      </c>
      <c r="B30" s="401" t="s">
        <v>470</v>
      </c>
      <c r="C30" s="402" t="s">
        <v>471</v>
      </c>
      <c r="D30" s="390" t="s">
        <v>41</v>
      </c>
      <c r="E30" s="392" t="s">
        <v>139</v>
      </c>
      <c r="F30" s="387">
        <v>78</v>
      </c>
      <c r="G30" s="387">
        <v>61</v>
      </c>
      <c r="H30" s="387"/>
      <c r="I30" s="387"/>
      <c r="J30" s="387"/>
      <c r="K30" s="387"/>
      <c r="L30" s="415"/>
      <c r="M30" s="415"/>
      <c r="N30" s="415"/>
      <c r="O30" s="415"/>
      <c r="P30" s="405"/>
      <c r="Q30" s="405"/>
      <c r="R30" s="405">
        <v>420</v>
      </c>
      <c r="S30" s="405"/>
      <c r="T30" s="405"/>
      <c r="U30" s="405"/>
      <c r="V30" s="405"/>
      <c r="W30" s="405"/>
      <c r="X30" s="422">
        <f t="shared" si="12"/>
        <v>0</v>
      </c>
      <c r="Y30" s="422">
        <f t="shared" si="12"/>
        <v>0</v>
      </c>
      <c r="Z30" s="422">
        <f t="shared" si="12"/>
        <v>420</v>
      </c>
      <c r="AA30" s="438">
        <f>X30+Y30+Z30</f>
        <v>420</v>
      </c>
      <c r="AB30" s="439">
        <f>AA30/AI30*AH30/1000</f>
        <v>0.105</v>
      </c>
      <c r="AC30" s="439">
        <f>AA30*AJ30/1000</f>
        <v>2.0160000000000001E-2</v>
      </c>
      <c r="AD30" s="414"/>
      <c r="AE30" s="414"/>
      <c r="AF30" s="414"/>
      <c r="AG30" s="447"/>
      <c r="AH30" s="447">
        <v>10</v>
      </c>
      <c r="AI30" s="447">
        <v>40</v>
      </c>
      <c r="AJ30" s="448">
        <v>4.8000000000000001E-2</v>
      </c>
      <c r="AK30" s="387"/>
    </row>
    <row r="31" spans="1:37" s="370" customFormat="1" ht="22.15" customHeight="1">
      <c r="A31" s="387">
        <v>3</v>
      </c>
      <c r="B31" s="401" t="s">
        <v>470</v>
      </c>
      <c r="C31" s="402" t="s">
        <v>471</v>
      </c>
      <c r="D31" s="390" t="s">
        <v>41</v>
      </c>
      <c r="E31" s="392" t="s">
        <v>472</v>
      </c>
      <c r="F31" s="387">
        <v>77</v>
      </c>
      <c r="G31" s="387">
        <v>61</v>
      </c>
      <c r="H31" s="387"/>
      <c r="I31" s="387"/>
      <c r="J31" s="387"/>
      <c r="K31" s="387"/>
      <c r="L31" s="415"/>
      <c r="M31" s="415"/>
      <c r="N31" s="415"/>
      <c r="O31" s="415"/>
      <c r="P31" s="405"/>
      <c r="Q31" s="405"/>
      <c r="R31" s="405">
        <v>150</v>
      </c>
      <c r="S31" s="405"/>
      <c r="T31" s="405"/>
      <c r="U31" s="405"/>
      <c r="V31" s="405"/>
      <c r="W31" s="405"/>
      <c r="X31" s="422">
        <f t="shared" si="12"/>
        <v>0</v>
      </c>
      <c r="Y31" s="422">
        <f t="shared" si="12"/>
        <v>0</v>
      </c>
      <c r="Z31" s="422">
        <f t="shared" si="12"/>
        <v>150</v>
      </c>
      <c r="AA31" s="438">
        <f>X31+Y31+Z31</f>
        <v>150</v>
      </c>
      <c r="AB31" s="439">
        <f>AA31/AI31*AH31/1000</f>
        <v>3.7499999999999999E-2</v>
      </c>
      <c r="AC31" s="439">
        <f>AA31*AJ31/1000</f>
        <v>7.1999999999999998E-3</v>
      </c>
      <c r="AD31" s="414"/>
      <c r="AE31" s="414"/>
      <c r="AF31" s="414"/>
      <c r="AG31" s="447"/>
      <c r="AH31" s="447">
        <v>10</v>
      </c>
      <c r="AI31" s="447">
        <v>40</v>
      </c>
      <c r="AJ31" s="448">
        <v>4.8000000000000001E-2</v>
      </c>
      <c r="AK31" s="387"/>
    </row>
    <row r="32" spans="1:37" s="367" customFormat="1" ht="22.15" customHeight="1">
      <c r="A32" s="395"/>
      <c r="B32" s="396"/>
      <c r="C32" s="397" t="s">
        <v>455</v>
      </c>
      <c r="D32" s="398"/>
      <c r="E32" s="398"/>
      <c r="F32" s="398"/>
      <c r="G32" s="398"/>
      <c r="H32" s="399">
        <f>SUM(H29:H31)</f>
        <v>0</v>
      </c>
      <c r="I32" s="399">
        <f>SUM(I29:I31)</f>
        <v>0</v>
      </c>
      <c r="J32" s="399">
        <f>SUM(J29:J31)</f>
        <v>0</v>
      </c>
      <c r="K32" s="399">
        <f>SUM(K29:K31)</f>
        <v>0</v>
      </c>
      <c r="L32" s="399">
        <f>SUM(L29:L31)</f>
        <v>0</v>
      </c>
      <c r="M32" s="399">
        <f t="shared" ref="M32:AC32" si="13">SUM(M29:M31)</f>
        <v>0</v>
      </c>
      <c r="N32" s="399">
        <f t="shared" si="13"/>
        <v>0</v>
      </c>
      <c r="O32" s="399">
        <f t="shared" si="13"/>
        <v>0</v>
      </c>
      <c r="P32" s="399">
        <f t="shared" si="13"/>
        <v>0</v>
      </c>
      <c r="Q32" s="399">
        <f t="shared" si="13"/>
        <v>0</v>
      </c>
      <c r="R32" s="399">
        <f t="shared" si="13"/>
        <v>3590</v>
      </c>
      <c r="S32" s="399">
        <f t="shared" si="13"/>
        <v>0</v>
      </c>
      <c r="T32" s="399">
        <f t="shared" si="13"/>
        <v>0</v>
      </c>
      <c r="U32" s="399">
        <f t="shared" si="13"/>
        <v>0</v>
      </c>
      <c r="V32" s="399">
        <f t="shared" si="13"/>
        <v>0</v>
      </c>
      <c r="W32" s="399">
        <f t="shared" si="13"/>
        <v>0</v>
      </c>
      <c r="X32" s="399">
        <f t="shared" si="13"/>
        <v>0</v>
      </c>
      <c r="Y32" s="399">
        <f t="shared" si="13"/>
        <v>0</v>
      </c>
      <c r="Z32" s="399">
        <f t="shared" si="13"/>
        <v>3590</v>
      </c>
      <c r="AA32" s="399">
        <f t="shared" si="13"/>
        <v>3590</v>
      </c>
      <c r="AB32" s="440">
        <f t="shared" si="13"/>
        <v>0.89749999999999996</v>
      </c>
      <c r="AC32" s="440">
        <f t="shared" si="13"/>
        <v>0.17232000000000003</v>
      </c>
      <c r="AD32" s="441"/>
      <c r="AE32" s="441"/>
      <c r="AF32" s="441"/>
      <c r="AG32" s="441"/>
      <c r="AH32" s="445">
        <v>10</v>
      </c>
      <c r="AI32" s="445">
        <v>40</v>
      </c>
      <c r="AJ32" s="397">
        <v>4.8000000000000001E-2</v>
      </c>
      <c r="AK32" s="395"/>
    </row>
    <row r="33" spans="1:38" s="370" customFormat="1" ht="22.15" customHeight="1">
      <c r="A33" s="387">
        <v>1</v>
      </c>
      <c r="B33" s="401" t="s">
        <v>473</v>
      </c>
      <c r="C33" s="403" t="s">
        <v>474</v>
      </c>
      <c r="D33" s="390" t="s">
        <v>41</v>
      </c>
      <c r="E33" s="392" t="s">
        <v>171</v>
      </c>
      <c r="F33" s="387">
        <v>81</v>
      </c>
      <c r="G33" s="387">
        <v>61</v>
      </c>
      <c r="H33" s="387"/>
      <c r="I33" s="387"/>
      <c r="J33" s="387"/>
      <c r="K33" s="387"/>
      <c r="L33" s="413"/>
      <c r="M33" s="413"/>
      <c r="N33" s="413"/>
      <c r="O33" s="413"/>
      <c r="P33" s="405"/>
      <c r="Q33" s="416"/>
      <c r="R33" s="423">
        <v>1510</v>
      </c>
      <c r="S33" s="426"/>
      <c r="T33" s="416"/>
      <c r="U33" s="416"/>
      <c r="V33" s="416"/>
      <c r="W33" s="416"/>
      <c r="X33" s="422">
        <f t="shared" ref="X33:Z35" si="14">H33+L33+P33+T33</f>
        <v>0</v>
      </c>
      <c r="Y33" s="422">
        <f t="shared" si="14"/>
        <v>0</v>
      </c>
      <c r="Z33" s="422">
        <f t="shared" si="14"/>
        <v>1510</v>
      </c>
      <c r="AA33" s="438">
        <f>X33+Y33+Z33</f>
        <v>1510</v>
      </c>
      <c r="AB33" s="439">
        <f>AA33/AI33*AH33/1000</f>
        <v>0.3775</v>
      </c>
      <c r="AC33" s="439">
        <f>AA33*AJ33/1000</f>
        <v>0.11475999999999999</v>
      </c>
      <c r="AD33" s="414"/>
      <c r="AE33" s="414"/>
      <c r="AF33" s="414"/>
      <c r="AG33" s="447"/>
      <c r="AH33" s="447">
        <v>5</v>
      </c>
      <c r="AI33" s="447">
        <v>20</v>
      </c>
      <c r="AJ33" s="444">
        <v>7.5999999999999998E-2</v>
      </c>
      <c r="AK33" s="387"/>
    </row>
    <row r="34" spans="1:38" s="370" customFormat="1" ht="22.15" customHeight="1">
      <c r="A34" s="387">
        <v>2</v>
      </c>
      <c r="B34" s="401" t="s">
        <v>473</v>
      </c>
      <c r="C34" s="403" t="s">
        <v>474</v>
      </c>
      <c r="D34" s="390" t="s">
        <v>41</v>
      </c>
      <c r="E34" s="392" t="s">
        <v>139</v>
      </c>
      <c r="F34" s="387">
        <v>78</v>
      </c>
      <c r="G34" s="387">
        <v>61</v>
      </c>
      <c r="H34" s="387"/>
      <c r="I34" s="387"/>
      <c r="J34" s="387"/>
      <c r="K34" s="387"/>
      <c r="L34" s="413"/>
      <c r="M34" s="413"/>
      <c r="N34" s="413"/>
      <c r="O34" s="413"/>
      <c r="P34" s="405"/>
      <c r="Q34" s="416"/>
      <c r="R34" s="405">
        <v>210</v>
      </c>
      <c r="S34" s="416"/>
      <c r="T34" s="416"/>
      <c r="U34" s="416"/>
      <c r="V34" s="416"/>
      <c r="W34" s="416"/>
      <c r="X34" s="422">
        <f t="shared" si="14"/>
        <v>0</v>
      </c>
      <c r="Y34" s="422">
        <f t="shared" si="14"/>
        <v>0</v>
      </c>
      <c r="Z34" s="422">
        <f t="shared" si="14"/>
        <v>210</v>
      </c>
      <c r="AA34" s="438">
        <f>X34+Y34+Z34</f>
        <v>210</v>
      </c>
      <c r="AB34" s="439">
        <f>AA34/AI34*AH34/1000</f>
        <v>5.2499999999999998E-2</v>
      </c>
      <c r="AC34" s="439">
        <f>AA34*AJ34/1000</f>
        <v>1.5959999999999998E-2</v>
      </c>
      <c r="AD34" s="414"/>
      <c r="AE34" s="414"/>
      <c r="AF34" s="414"/>
      <c r="AG34" s="447"/>
      <c r="AH34" s="447">
        <v>5</v>
      </c>
      <c r="AI34" s="447">
        <v>20</v>
      </c>
      <c r="AJ34" s="444">
        <v>7.5999999999999998E-2</v>
      </c>
      <c r="AK34" s="387"/>
    </row>
    <row r="35" spans="1:38" s="370" customFormat="1" ht="22.15" customHeight="1">
      <c r="A35" s="387">
        <v>3</v>
      </c>
      <c r="B35" s="401" t="s">
        <v>473</v>
      </c>
      <c r="C35" s="403" t="s">
        <v>474</v>
      </c>
      <c r="D35" s="390" t="s">
        <v>41</v>
      </c>
      <c r="E35" s="392" t="s">
        <v>472</v>
      </c>
      <c r="F35" s="387">
        <v>77</v>
      </c>
      <c r="G35" s="387">
        <v>61</v>
      </c>
      <c r="H35" s="387"/>
      <c r="I35" s="387"/>
      <c r="J35" s="387"/>
      <c r="K35" s="387"/>
      <c r="L35" s="413"/>
      <c r="M35" s="413"/>
      <c r="N35" s="413"/>
      <c r="O35" s="413"/>
      <c r="P35" s="405"/>
      <c r="Q35" s="416"/>
      <c r="R35" s="405">
        <v>75</v>
      </c>
      <c r="S35" s="416"/>
      <c r="T35" s="416"/>
      <c r="U35" s="416"/>
      <c r="V35" s="416"/>
      <c r="W35" s="416"/>
      <c r="X35" s="422">
        <f t="shared" si="14"/>
        <v>0</v>
      </c>
      <c r="Y35" s="422">
        <f t="shared" si="14"/>
        <v>0</v>
      </c>
      <c r="Z35" s="422">
        <f t="shared" si="14"/>
        <v>75</v>
      </c>
      <c r="AA35" s="438">
        <f>X35+Y35+Z35</f>
        <v>75</v>
      </c>
      <c r="AB35" s="439">
        <f>AA35/AI35*AH35/1000</f>
        <v>1.8749999999999999E-2</v>
      </c>
      <c r="AC35" s="439">
        <f>AA35*AJ35/1000</f>
        <v>5.7000000000000002E-3</v>
      </c>
      <c r="AD35" s="414"/>
      <c r="AE35" s="414"/>
      <c r="AF35" s="414"/>
      <c r="AG35" s="447"/>
      <c r="AH35" s="447">
        <v>5</v>
      </c>
      <c r="AI35" s="447">
        <v>20</v>
      </c>
      <c r="AJ35" s="444">
        <v>7.5999999999999998E-2</v>
      </c>
      <c r="AK35" s="387"/>
    </row>
    <row r="36" spans="1:38" s="367" customFormat="1" ht="22.15" customHeight="1">
      <c r="A36" s="395"/>
      <c r="B36" s="396"/>
      <c r="C36" s="397" t="s">
        <v>455</v>
      </c>
      <c r="D36" s="398"/>
      <c r="E36" s="398"/>
      <c r="F36" s="398"/>
      <c r="G36" s="398"/>
      <c r="H36" s="399">
        <f>SUM(H33:H35)</f>
        <v>0</v>
      </c>
      <c r="I36" s="399">
        <f>SUM(I33:I35)</f>
        <v>0</v>
      </c>
      <c r="J36" s="399">
        <f>SUM(J33:J35)</f>
        <v>0</v>
      </c>
      <c r="K36" s="399">
        <f>SUM(K33:K35)</f>
        <v>0</v>
      </c>
      <c r="L36" s="399">
        <f>SUM(L33:L35)</f>
        <v>0</v>
      </c>
      <c r="M36" s="399">
        <f t="shared" ref="M36:AC36" si="15">SUM(M33:M35)</f>
        <v>0</v>
      </c>
      <c r="N36" s="399">
        <f t="shared" si="15"/>
        <v>0</v>
      </c>
      <c r="O36" s="399">
        <f t="shared" si="15"/>
        <v>0</v>
      </c>
      <c r="P36" s="399">
        <f t="shared" si="15"/>
        <v>0</v>
      </c>
      <c r="Q36" s="399">
        <f t="shared" si="15"/>
        <v>0</v>
      </c>
      <c r="R36" s="399">
        <f t="shared" si="15"/>
        <v>1795</v>
      </c>
      <c r="S36" s="399">
        <f t="shared" si="15"/>
        <v>0</v>
      </c>
      <c r="T36" s="399">
        <f t="shared" si="15"/>
        <v>0</v>
      </c>
      <c r="U36" s="399">
        <f t="shared" si="15"/>
        <v>0</v>
      </c>
      <c r="V36" s="399">
        <f t="shared" si="15"/>
        <v>0</v>
      </c>
      <c r="W36" s="399">
        <f t="shared" si="15"/>
        <v>0</v>
      </c>
      <c r="X36" s="399">
        <f t="shared" si="15"/>
        <v>0</v>
      </c>
      <c r="Y36" s="399">
        <f t="shared" si="15"/>
        <v>0</v>
      </c>
      <c r="Z36" s="399">
        <f t="shared" si="15"/>
        <v>1795</v>
      </c>
      <c r="AA36" s="399">
        <f t="shared" si="15"/>
        <v>1795</v>
      </c>
      <c r="AB36" s="440">
        <f t="shared" si="15"/>
        <v>0.44874999999999998</v>
      </c>
      <c r="AC36" s="440">
        <f t="shared" si="15"/>
        <v>0.13641999999999999</v>
      </c>
      <c r="AD36" s="441"/>
      <c r="AE36" s="441"/>
      <c r="AF36" s="441"/>
      <c r="AG36" s="441"/>
      <c r="AH36" s="445">
        <v>5</v>
      </c>
      <c r="AI36" s="445">
        <v>20</v>
      </c>
      <c r="AJ36" s="397">
        <v>7.5999999999999998E-2</v>
      </c>
      <c r="AK36" s="395"/>
    </row>
    <row r="37" spans="1:38" s="368" customFormat="1" ht="22.15" customHeight="1">
      <c r="A37" s="387">
        <v>1</v>
      </c>
      <c r="B37" s="401" t="s">
        <v>475</v>
      </c>
      <c r="C37" s="404" t="s">
        <v>476</v>
      </c>
      <c r="D37" s="394" t="s">
        <v>41</v>
      </c>
      <c r="E37" s="392" t="s">
        <v>477</v>
      </c>
      <c r="F37" s="387">
        <v>51</v>
      </c>
      <c r="G37" s="387">
        <v>10</v>
      </c>
      <c r="H37" s="405"/>
      <c r="I37" s="416"/>
      <c r="J37" s="405"/>
      <c r="K37" s="414"/>
      <c r="L37" s="413"/>
      <c r="M37" s="413"/>
      <c r="N37" s="413"/>
      <c r="O37" s="413"/>
      <c r="P37" s="405"/>
      <c r="Q37" s="416"/>
      <c r="R37" s="405">
        <v>344</v>
      </c>
      <c r="S37" s="414">
        <f>SUM(P37:R37)</f>
        <v>344</v>
      </c>
      <c r="T37" s="416"/>
      <c r="U37" s="416"/>
      <c r="V37" s="416"/>
      <c r="W37" s="416"/>
      <c r="X37" s="422">
        <f t="shared" ref="X37:Z38" si="16">H37+L37+P37+T37</f>
        <v>0</v>
      </c>
      <c r="Y37" s="422">
        <f t="shared" si="16"/>
        <v>0</v>
      </c>
      <c r="Z37" s="422">
        <f t="shared" si="16"/>
        <v>344</v>
      </c>
      <c r="AA37" s="438">
        <f>X37+Y37+Z37</f>
        <v>344</v>
      </c>
      <c r="AB37" s="439">
        <f>AA37/AI37*AH37/1000</f>
        <v>7.1666666666666667E-3</v>
      </c>
      <c r="AC37" s="439">
        <f>AA37*AJ37/1000</f>
        <v>3.7839999999999996E-3</v>
      </c>
      <c r="AD37" s="414"/>
      <c r="AE37" s="414"/>
      <c r="AF37" s="414"/>
      <c r="AG37" s="447">
        <v>344</v>
      </c>
      <c r="AH37" s="447" t="s">
        <v>360</v>
      </c>
      <c r="AI37" s="447" t="s">
        <v>478</v>
      </c>
      <c r="AJ37" s="448">
        <v>1.0999999999999999E-2</v>
      </c>
      <c r="AK37" s="387"/>
    </row>
    <row r="38" spans="1:38" s="368" customFormat="1" ht="22.15" customHeight="1">
      <c r="A38" s="387">
        <v>2</v>
      </c>
      <c r="B38" s="401" t="s">
        <v>475</v>
      </c>
      <c r="C38" s="404" t="s">
        <v>476</v>
      </c>
      <c r="D38" s="394" t="s">
        <v>41</v>
      </c>
      <c r="E38" s="392" t="s">
        <v>477</v>
      </c>
      <c r="F38" s="387">
        <v>51</v>
      </c>
      <c r="G38" s="387">
        <v>10</v>
      </c>
      <c r="H38" s="405"/>
      <c r="I38" s="416"/>
      <c r="J38" s="405">
        <v>670</v>
      </c>
      <c r="K38" s="414">
        <f>SUM(H38:J38)</f>
        <v>670</v>
      </c>
      <c r="L38" s="413"/>
      <c r="M38" s="413"/>
      <c r="N38" s="413"/>
      <c r="O38" s="413"/>
      <c r="P38" s="405"/>
      <c r="Q38" s="416"/>
      <c r="R38" s="405"/>
      <c r="S38" s="414"/>
      <c r="T38" s="416"/>
      <c r="U38" s="416"/>
      <c r="V38" s="416"/>
      <c r="W38" s="416"/>
      <c r="X38" s="422">
        <f t="shared" si="16"/>
        <v>0</v>
      </c>
      <c r="Y38" s="422">
        <f t="shared" si="16"/>
        <v>0</v>
      </c>
      <c r="Z38" s="422">
        <f t="shared" si="16"/>
        <v>670</v>
      </c>
      <c r="AA38" s="438">
        <f>X38+Y38+Z38</f>
        <v>670</v>
      </c>
      <c r="AB38" s="439">
        <f>AA38/AI38*AH38/1000</f>
        <v>1.3958333333333335E-2</v>
      </c>
      <c r="AC38" s="439">
        <f>AA38*AJ38/1000</f>
        <v>7.3699999999999989E-3</v>
      </c>
      <c r="AD38" s="414"/>
      <c r="AE38" s="414"/>
      <c r="AF38" s="414"/>
      <c r="AG38" s="447">
        <v>310</v>
      </c>
      <c r="AH38" s="447">
        <v>15</v>
      </c>
      <c r="AI38" s="447">
        <v>720</v>
      </c>
      <c r="AJ38" s="449">
        <v>1.0999999999999999E-2</v>
      </c>
      <c r="AK38" s="387"/>
    </row>
    <row r="39" spans="1:38" s="369" customFormat="1" ht="22.15" customHeight="1">
      <c r="A39" s="395"/>
      <c r="B39" s="396"/>
      <c r="C39" s="397" t="s">
        <v>455</v>
      </c>
      <c r="D39" s="398"/>
      <c r="E39" s="398"/>
      <c r="F39" s="398"/>
      <c r="G39" s="398"/>
      <c r="H39" s="399">
        <f>SUM(H37:H38)</f>
        <v>0</v>
      </c>
      <c r="I39" s="399">
        <f t="shared" ref="I39:AA39" si="17">SUM(I37:I38)</f>
        <v>0</v>
      </c>
      <c r="J39" s="399">
        <f t="shared" si="17"/>
        <v>670</v>
      </c>
      <c r="K39" s="399">
        <f t="shared" si="17"/>
        <v>670</v>
      </c>
      <c r="L39" s="399">
        <f t="shared" si="17"/>
        <v>0</v>
      </c>
      <c r="M39" s="399">
        <f t="shared" si="17"/>
        <v>0</v>
      </c>
      <c r="N39" s="399">
        <f t="shared" si="17"/>
        <v>0</v>
      </c>
      <c r="O39" s="399">
        <f t="shared" si="17"/>
        <v>0</v>
      </c>
      <c r="P39" s="399">
        <f t="shared" si="17"/>
        <v>0</v>
      </c>
      <c r="Q39" s="399">
        <f t="shared" si="17"/>
        <v>0</v>
      </c>
      <c r="R39" s="399">
        <f t="shared" si="17"/>
        <v>344</v>
      </c>
      <c r="S39" s="399">
        <f t="shared" si="17"/>
        <v>344</v>
      </c>
      <c r="T39" s="399">
        <f t="shared" si="17"/>
        <v>0</v>
      </c>
      <c r="U39" s="399">
        <f t="shared" si="17"/>
        <v>0</v>
      </c>
      <c r="V39" s="399">
        <f t="shared" si="17"/>
        <v>0</v>
      </c>
      <c r="W39" s="399">
        <f t="shared" si="17"/>
        <v>0</v>
      </c>
      <c r="X39" s="399">
        <f t="shared" si="17"/>
        <v>0</v>
      </c>
      <c r="Y39" s="399">
        <f t="shared" si="17"/>
        <v>0</v>
      </c>
      <c r="Z39" s="399">
        <f t="shared" si="17"/>
        <v>1014</v>
      </c>
      <c r="AA39" s="399">
        <f t="shared" si="17"/>
        <v>1014</v>
      </c>
      <c r="AB39" s="440">
        <f>AB37+AB38</f>
        <v>2.1125000000000001E-2</v>
      </c>
      <c r="AC39" s="440">
        <f>AC37+AC38</f>
        <v>1.1153999999999999E-2</v>
      </c>
      <c r="AD39" s="441"/>
      <c r="AE39" s="441"/>
      <c r="AF39" s="441"/>
      <c r="AG39" s="441">
        <v>344</v>
      </c>
      <c r="AH39" s="450" t="s">
        <v>360</v>
      </c>
      <c r="AI39" s="450" t="s">
        <v>478</v>
      </c>
      <c r="AJ39" s="450" t="s">
        <v>479</v>
      </c>
      <c r="AK39" s="395"/>
    </row>
    <row r="40" spans="1:38" s="371" customFormat="1" ht="22.15" customHeight="1">
      <c r="A40" s="406"/>
      <c r="B40" s="406"/>
      <c r="C40" s="407" t="s">
        <v>458</v>
      </c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1214">
        <f>AB14+AB21+AB28+AB32+AB36+AB39</f>
        <v>4.5041250000000002</v>
      </c>
      <c r="AC40" s="1214">
        <f>AC14+AC21+AC28+AC32+AC36+AC39</f>
        <v>1.2468940000000002</v>
      </c>
      <c r="AD40" s="406"/>
      <c r="AE40" s="406"/>
      <c r="AF40" s="406"/>
      <c r="AG40" s="406"/>
      <c r="AH40" s="406"/>
      <c r="AI40" s="406"/>
      <c r="AJ40" s="406"/>
      <c r="AK40" s="406"/>
    </row>
    <row r="41" spans="1:38" ht="19.5">
      <c r="A41" s="373"/>
      <c r="B41" s="408"/>
      <c r="C41" s="408"/>
      <c r="D41" s="372"/>
      <c r="F41" s="409"/>
      <c r="G41" s="409"/>
      <c r="H41" s="409"/>
      <c r="I41" s="409"/>
      <c r="J41" s="409"/>
      <c r="K41" s="409"/>
      <c r="L41" s="373"/>
      <c r="M41" s="373"/>
      <c r="N41" s="373"/>
      <c r="O41" s="364"/>
      <c r="P41" s="373"/>
      <c r="Q41" s="373"/>
      <c r="R41" s="373"/>
      <c r="S41" s="364"/>
      <c r="T41" s="364"/>
      <c r="U41" s="364"/>
      <c r="V41" s="364"/>
      <c r="W41" s="364"/>
      <c r="X41" s="364"/>
      <c r="Y41" s="364"/>
      <c r="Z41" s="442"/>
      <c r="AA41" s="364"/>
      <c r="AB41" s="364"/>
      <c r="AC41" s="364"/>
      <c r="AD41" s="364"/>
      <c r="AE41" s="364"/>
      <c r="AF41" s="364"/>
      <c r="AG41" s="451"/>
      <c r="AH41" s="451"/>
      <c r="AI41" s="451"/>
      <c r="AJ41" s="451"/>
      <c r="AK41" s="364"/>
      <c r="AL41" s="364"/>
    </row>
    <row r="42" spans="1:38" ht="19.5">
      <c r="A42" s="373"/>
      <c r="B42" s="408"/>
      <c r="C42" s="408"/>
      <c r="D42" s="372"/>
      <c r="F42" s="409"/>
      <c r="G42" s="409"/>
      <c r="H42" s="409"/>
      <c r="I42" s="409"/>
      <c r="J42" s="409"/>
      <c r="K42" s="409"/>
      <c r="L42" s="373"/>
      <c r="M42" s="373"/>
      <c r="N42" s="373"/>
      <c r="O42" s="364"/>
      <c r="P42" s="373"/>
      <c r="Q42" s="373"/>
      <c r="R42" s="373"/>
      <c r="S42" s="364"/>
      <c r="T42" s="364"/>
      <c r="U42" s="364"/>
      <c r="V42" s="364"/>
      <c r="W42" s="364"/>
      <c r="X42" s="364"/>
      <c r="Y42" s="364"/>
      <c r="Z42" s="442"/>
      <c r="AA42" s="364"/>
      <c r="AB42" s="364"/>
      <c r="AC42" s="364"/>
      <c r="AD42" s="364"/>
      <c r="AE42" s="364"/>
      <c r="AF42" s="364"/>
      <c r="AG42" s="451"/>
      <c r="AH42" s="451"/>
      <c r="AI42" s="451"/>
      <c r="AJ42" s="451"/>
      <c r="AK42" s="364"/>
      <c r="AL42" s="364"/>
    </row>
    <row r="43" spans="1:38" ht="19.5">
      <c r="A43" s="373"/>
      <c r="B43" s="408"/>
      <c r="C43" s="408"/>
      <c r="D43" s="372"/>
      <c r="F43" s="409"/>
      <c r="G43" s="409"/>
      <c r="H43" s="409"/>
      <c r="I43" s="409"/>
      <c r="J43" s="409"/>
      <c r="K43" s="409"/>
      <c r="L43" s="373"/>
      <c r="M43" s="373"/>
      <c r="N43" s="373"/>
      <c r="O43" s="364"/>
      <c r="P43" s="373"/>
      <c r="Q43" s="373"/>
      <c r="R43" s="373"/>
      <c r="S43" s="364"/>
      <c r="T43" s="364"/>
      <c r="U43" s="364"/>
      <c r="V43" s="364"/>
      <c r="W43" s="364"/>
      <c r="X43" s="364"/>
      <c r="Y43" s="364"/>
      <c r="Z43" s="442"/>
      <c r="AA43" s="364"/>
      <c r="AB43" s="364"/>
      <c r="AC43" s="364"/>
      <c r="AD43" s="364"/>
      <c r="AE43" s="364"/>
      <c r="AF43" s="364"/>
      <c r="AG43" s="451"/>
      <c r="AH43" s="451"/>
      <c r="AI43" s="451"/>
      <c r="AJ43" s="451"/>
      <c r="AK43" s="364"/>
      <c r="AL43" s="364"/>
    </row>
    <row r="44" spans="1:38" ht="19.5">
      <c r="A44" s="373"/>
      <c r="B44" s="408"/>
      <c r="C44" s="408"/>
      <c r="D44" s="372"/>
      <c r="F44" s="409"/>
      <c r="G44" s="409"/>
      <c r="H44" s="409"/>
      <c r="I44" s="409"/>
      <c r="J44" s="409"/>
      <c r="K44" s="409"/>
      <c r="L44" s="373"/>
      <c r="M44" s="373"/>
      <c r="N44" s="373"/>
      <c r="O44" s="364"/>
      <c r="P44" s="373"/>
      <c r="Q44" s="373"/>
      <c r="R44" s="373"/>
      <c r="S44" s="364"/>
      <c r="T44" s="364"/>
      <c r="U44" s="364"/>
      <c r="V44" s="364"/>
      <c r="W44" s="364"/>
      <c r="X44" s="364"/>
      <c r="Y44" s="364"/>
      <c r="Z44" s="442"/>
      <c r="AA44" s="364"/>
      <c r="AB44" s="364"/>
      <c r="AC44" s="364"/>
      <c r="AD44" s="364"/>
      <c r="AE44" s="364"/>
      <c r="AF44" s="364"/>
      <c r="AG44" s="451"/>
      <c r="AH44" s="451"/>
      <c r="AI44" s="451"/>
      <c r="AJ44" s="451"/>
      <c r="AK44" s="364"/>
      <c r="AL44" s="364"/>
    </row>
    <row r="45" spans="1:38" ht="19.5">
      <c r="A45" s="373"/>
      <c r="B45" s="408"/>
      <c r="C45" s="408"/>
      <c r="D45" s="372"/>
      <c r="F45" s="409"/>
      <c r="G45" s="409"/>
      <c r="H45" s="409"/>
      <c r="I45" s="409"/>
      <c r="J45" s="409"/>
      <c r="K45" s="409"/>
      <c r="L45" s="373"/>
      <c r="M45" s="373"/>
      <c r="N45" s="373"/>
      <c r="O45" s="364"/>
      <c r="P45" s="373"/>
      <c r="Q45" s="373"/>
      <c r="R45" s="373"/>
      <c r="S45" s="364"/>
      <c r="T45" s="364"/>
      <c r="U45" s="364"/>
      <c r="V45" s="364"/>
      <c r="W45" s="364"/>
      <c r="X45" s="364"/>
      <c r="Y45" s="364"/>
      <c r="Z45" s="442"/>
      <c r="AA45" s="364"/>
      <c r="AB45" s="364"/>
      <c r="AC45" s="364"/>
      <c r="AD45" s="364"/>
      <c r="AE45" s="364"/>
      <c r="AF45" s="364"/>
      <c r="AG45" s="451"/>
      <c r="AH45" s="451"/>
      <c r="AI45" s="451"/>
      <c r="AJ45" s="451"/>
      <c r="AK45" s="364"/>
      <c r="AL45" s="364"/>
    </row>
    <row r="46" spans="1:38" ht="19.5">
      <c r="A46" s="373"/>
      <c r="B46" s="408"/>
      <c r="C46" s="408"/>
      <c r="D46" s="372"/>
      <c r="F46" s="409"/>
      <c r="G46" s="409"/>
      <c r="H46" s="409"/>
      <c r="I46" s="409"/>
      <c r="J46" s="409"/>
      <c r="K46" s="409"/>
      <c r="L46" s="373"/>
      <c r="M46" s="373"/>
      <c r="N46" s="373"/>
      <c r="O46" s="364"/>
      <c r="P46" s="373"/>
      <c r="Q46" s="373"/>
      <c r="R46" s="373"/>
      <c r="S46" s="364"/>
      <c r="T46" s="364"/>
      <c r="U46" s="364"/>
      <c r="V46" s="364"/>
      <c r="W46" s="364"/>
      <c r="X46" s="364"/>
      <c r="Y46" s="364"/>
      <c r="Z46" s="442"/>
      <c r="AA46" s="364"/>
      <c r="AB46" s="364"/>
      <c r="AC46" s="364"/>
      <c r="AD46" s="364"/>
      <c r="AE46" s="364"/>
      <c r="AF46" s="364"/>
      <c r="AG46" s="451"/>
      <c r="AH46" s="451"/>
      <c r="AI46" s="451"/>
      <c r="AJ46" s="451"/>
      <c r="AK46" s="364"/>
      <c r="AL46" s="364"/>
    </row>
    <row r="47" spans="1:38" ht="19.5">
      <c r="A47" s="373"/>
      <c r="B47" s="408"/>
      <c r="C47" s="408"/>
      <c r="D47" s="372"/>
      <c r="F47" s="409"/>
      <c r="G47" s="409"/>
      <c r="H47" s="409"/>
      <c r="I47" s="409"/>
      <c r="J47" s="409"/>
      <c r="K47" s="409"/>
      <c r="L47" s="373"/>
      <c r="M47" s="373"/>
      <c r="N47" s="373"/>
      <c r="O47" s="364"/>
      <c r="P47" s="373"/>
      <c r="Q47" s="373"/>
      <c r="R47" s="373"/>
      <c r="S47" s="364"/>
      <c r="T47" s="364"/>
      <c r="U47" s="364"/>
      <c r="V47" s="364"/>
      <c r="W47" s="364"/>
      <c r="X47" s="364"/>
      <c r="Y47" s="364"/>
      <c r="Z47" s="442"/>
      <c r="AA47" s="364"/>
      <c r="AB47" s="364"/>
      <c r="AC47" s="364"/>
      <c r="AD47" s="364"/>
      <c r="AE47" s="364"/>
      <c r="AF47" s="364"/>
      <c r="AG47" s="451"/>
      <c r="AH47" s="451"/>
      <c r="AI47" s="451"/>
      <c r="AJ47" s="451"/>
      <c r="AK47" s="364"/>
      <c r="AL47" s="364"/>
    </row>
    <row r="48" spans="1:38" ht="19.5">
      <c r="A48" s="373"/>
      <c r="B48" s="408"/>
      <c r="C48" s="408"/>
      <c r="D48" s="372"/>
      <c r="F48" s="409"/>
      <c r="G48" s="409"/>
      <c r="H48" s="409"/>
      <c r="I48" s="409"/>
      <c r="J48" s="409"/>
      <c r="K48" s="409"/>
      <c r="L48" s="373"/>
      <c r="M48" s="373"/>
      <c r="N48" s="373"/>
      <c r="O48" s="364"/>
      <c r="P48" s="373"/>
      <c r="Q48" s="373"/>
      <c r="R48" s="373"/>
      <c r="S48" s="364"/>
      <c r="T48" s="364"/>
      <c r="U48" s="364"/>
      <c r="V48" s="364"/>
      <c r="W48" s="364"/>
      <c r="X48" s="364"/>
      <c r="Y48" s="364"/>
      <c r="Z48" s="442"/>
      <c r="AA48" s="364"/>
      <c r="AB48" s="364"/>
      <c r="AC48" s="364"/>
      <c r="AD48" s="364"/>
      <c r="AE48" s="364"/>
      <c r="AF48" s="364"/>
      <c r="AG48" s="451"/>
      <c r="AH48" s="451"/>
      <c r="AI48" s="451"/>
      <c r="AJ48" s="451"/>
      <c r="AK48" s="364"/>
      <c r="AL48" s="364"/>
    </row>
    <row r="49" spans="1:38" ht="19.5">
      <c r="A49" s="373"/>
      <c r="B49" s="408"/>
      <c r="C49" s="408"/>
      <c r="D49" s="372"/>
      <c r="F49" s="409"/>
      <c r="G49" s="409"/>
      <c r="H49" s="409"/>
      <c r="I49" s="409"/>
      <c r="J49" s="409"/>
      <c r="K49" s="409"/>
      <c r="L49" s="373"/>
      <c r="M49" s="373"/>
      <c r="N49" s="373"/>
      <c r="O49" s="364"/>
      <c r="P49" s="373"/>
      <c r="Q49" s="373"/>
      <c r="R49" s="373"/>
      <c r="S49" s="364"/>
      <c r="T49" s="364"/>
      <c r="U49" s="364"/>
      <c r="V49" s="364"/>
      <c r="W49" s="364"/>
      <c r="X49" s="364"/>
      <c r="Y49" s="364"/>
      <c r="Z49" s="442"/>
      <c r="AA49" s="364"/>
      <c r="AB49" s="364"/>
      <c r="AC49" s="364"/>
      <c r="AD49" s="364"/>
      <c r="AE49" s="364"/>
      <c r="AF49" s="364"/>
      <c r="AG49" s="451"/>
      <c r="AH49" s="451"/>
      <c r="AI49" s="451"/>
      <c r="AJ49" s="451"/>
      <c r="AK49" s="364"/>
      <c r="AL49" s="364"/>
    </row>
    <row r="50" spans="1:38" ht="19.5">
      <c r="A50" s="373"/>
      <c r="B50" s="408"/>
      <c r="C50" s="408"/>
      <c r="D50" s="372"/>
      <c r="F50" s="409"/>
      <c r="G50" s="409"/>
      <c r="H50" s="409"/>
      <c r="I50" s="409"/>
      <c r="J50" s="409"/>
      <c r="K50" s="409"/>
      <c r="L50" s="373"/>
      <c r="M50" s="373"/>
      <c r="N50" s="373"/>
      <c r="O50" s="364"/>
      <c r="P50" s="373"/>
      <c r="Q50" s="373"/>
      <c r="R50" s="373"/>
      <c r="S50" s="364"/>
      <c r="T50" s="364"/>
      <c r="U50" s="364"/>
      <c r="V50" s="364"/>
      <c r="W50" s="364"/>
      <c r="X50" s="364"/>
      <c r="Y50" s="364"/>
      <c r="Z50" s="442"/>
      <c r="AA50" s="364"/>
      <c r="AB50" s="364"/>
      <c r="AC50" s="364"/>
      <c r="AD50" s="364"/>
      <c r="AE50" s="364"/>
      <c r="AF50" s="364"/>
      <c r="AG50" s="451"/>
      <c r="AH50" s="451"/>
      <c r="AI50" s="451"/>
      <c r="AJ50" s="451"/>
      <c r="AK50" s="364"/>
      <c r="AL50" s="364"/>
    </row>
    <row r="51" spans="1:38" ht="19.5">
      <c r="A51" s="373"/>
      <c r="B51" s="408"/>
      <c r="C51" s="408"/>
      <c r="D51" s="372"/>
      <c r="F51" s="409"/>
      <c r="G51" s="409"/>
      <c r="H51" s="409"/>
      <c r="I51" s="409"/>
      <c r="J51" s="409"/>
      <c r="K51" s="409"/>
      <c r="L51" s="373"/>
      <c r="M51" s="373"/>
      <c r="N51" s="373"/>
      <c r="O51" s="364"/>
      <c r="P51" s="373"/>
      <c r="Q51" s="373"/>
      <c r="R51" s="373"/>
      <c r="S51" s="364"/>
      <c r="T51" s="364"/>
      <c r="U51" s="364"/>
      <c r="V51" s="364"/>
      <c r="W51" s="364"/>
      <c r="X51" s="364"/>
      <c r="Y51" s="364"/>
      <c r="Z51" s="442"/>
      <c r="AA51" s="364"/>
      <c r="AB51" s="364"/>
      <c r="AC51" s="364"/>
      <c r="AD51" s="364"/>
      <c r="AE51" s="364"/>
      <c r="AF51" s="364"/>
      <c r="AG51" s="451"/>
      <c r="AH51" s="451"/>
      <c r="AI51" s="451"/>
      <c r="AJ51" s="451"/>
      <c r="AK51" s="364"/>
      <c r="AL51" s="364"/>
    </row>
    <row r="52" spans="1:38" ht="19.5">
      <c r="A52" s="373"/>
      <c r="B52" s="408"/>
      <c r="C52" s="408"/>
      <c r="D52" s="372"/>
      <c r="F52" s="409"/>
      <c r="G52" s="409"/>
      <c r="H52" s="409"/>
      <c r="I52" s="409"/>
      <c r="J52" s="409"/>
      <c r="K52" s="409"/>
      <c r="L52" s="373"/>
      <c r="M52" s="373"/>
      <c r="N52" s="373"/>
      <c r="O52" s="364"/>
      <c r="P52" s="373"/>
      <c r="Q52" s="373"/>
      <c r="R52" s="373"/>
      <c r="S52" s="364"/>
      <c r="T52" s="364"/>
      <c r="U52" s="364"/>
      <c r="V52" s="364"/>
      <c r="W52" s="364"/>
      <c r="X52" s="364"/>
      <c r="Y52" s="364"/>
      <c r="Z52" s="442"/>
      <c r="AA52" s="364"/>
      <c r="AB52" s="364"/>
      <c r="AC52" s="364"/>
      <c r="AD52" s="364"/>
      <c r="AE52" s="364"/>
      <c r="AF52" s="364"/>
      <c r="AG52" s="451"/>
      <c r="AH52" s="451"/>
      <c r="AI52" s="451"/>
      <c r="AJ52" s="451"/>
      <c r="AK52" s="364"/>
      <c r="AL52" s="364"/>
    </row>
    <row r="53" spans="1:38" ht="19.5">
      <c r="A53" s="373"/>
      <c r="B53" s="408"/>
      <c r="C53" s="408"/>
      <c r="D53" s="372"/>
      <c r="F53" s="409"/>
      <c r="G53" s="409"/>
      <c r="H53" s="409"/>
      <c r="I53" s="409"/>
      <c r="J53" s="409"/>
      <c r="K53" s="409"/>
      <c r="L53" s="373"/>
      <c r="M53" s="373"/>
      <c r="N53" s="373"/>
      <c r="O53" s="364"/>
      <c r="P53" s="373"/>
      <c r="Q53" s="373"/>
      <c r="R53" s="373"/>
      <c r="S53" s="364"/>
      <c r="T53" s="364"/>
      <c r="U53" s="364"/>
      <c r="V53" s="364"/>
      <c r="W53" s="364"/>
      <c r="X53" s="364"/>
      <c r="Y53" s="364"/>
      <c r="Z53" s="442"/>
      <c r="AA53" s="364"/>
      <c r="AB53" s="364"/>
      <c r="AC53" s="364"/>
      <c r="AD53" s="364"/>
      <c r="AE53" s="364"/>
      <c r="AF53" s="364"/>
      <c r="AG53" s="451"/>
      <c r="AH53" s="451"/>
      <c r="AI53" s="451"/>
      <c r="AJ53" s="451"/>
      <c r="AK53" s="364"/>
      <c r="AL53" s="364"/>
    </row>
    <row r="54" spans="1:38" ht="19.5">
      <c r="A54" s="373"/>
      <c r="B54" s="408"/>
      <c r="C54" s="408"/>
      <c r="D54" s="372"/>
      <c r="F54" s="409"/>
      <c r="G54" s="409"/>
      <c r="H54" s="409"/>
      <c r="I54" s="409"/>
      <c r="J54" s="409"/>
      <c r="K54" s="409"/>
      <c r="L54" s="373"/>
      <c r="M54" s="373"/>
      <c r="N54" s="373"/>
      <c r="O54" s="364"/>
      <c r="P54" s="373"/>
      <c r="Q54" s="373"/>
      <c r="R54" s="373"/>
      <c r="S54" s="364"/>
      <c r="T54" s="364"/>
      <c r="U54" s="364"/>
      <c r="V54" s="364"/>
      <c r="W54" s="364"/>
      <c r="X54" s="364"/>
      <c r="Y54" s="364"/>
      <c r="Z54" s="442"/>
      <c r="AA54" s="364"/>
      <c r="AB54" s="364"/>
      <c r="AC54" s="364"/>
      <c r="AD54" s="364"/>
      <c r="AE54" s="364"/>
      <c r="AF54" s="364"/>
      <c r="AG54" s="451"/>
      <c r="AH54" s="451"/>
      <c r="AI54" s="451"/>
      <c r="AJ54" s="451"/>
      <c r="AK54" s="364"/>
      <c r="AL54" s="364"/>
    </row>
    <row r="55" spans="1:38" ht="19.5">
      <c r="A55" s="373"/>
      <c r="B55" s="408"/>
      <c r="C55" s="408"/>
      <c r="D55" s="372"/>
      <c r="F55" s="409"/>
      <c r="G55" s="409"/>
      <c r="H55" s="409"/>
      <c r="I55" s="409"/>
      <c r="J55" s="409"/>
      <c r="K55" s="409"/>
      <c r="L55" s="373"/>
      <c r="M55" s="373"/>
      <c r="N55" s="373"/>
      <c r="O55" s="364"/>
      <c r="P55" s="373"/>
      <c r="Q55" s="373"/>
      <c r="R55" s="373"/>
      <c r="S55" s="364"/>
      <c r="T55" s="364"/>
      <c r="U55" s="364"/>
      <c r="V55" s="364"/>
      <c r="W55" s="364"/>
      <c r="X55" s="364"/>
      <c r="Y55" s="364"/>
      <c r="Z55" s="442"/>
      <c r="AA55" s="364"/>
      <c r="AB55" s="364"/>
      <c r="AC55" s="364"/>
      <c r="AD55" s="364"/>
      <c r="AE55" s="364"/>
      <c r="AF55" s="364"/>
      <c r="AG55" s="451"/>
      <c r="AH55" s="451"/>
      <c r="AI55" s="451"/>
      <c r="AJ55" s="451"/>
      <c r="AK55" s="364"/>
      <c r="AL55" s="364"/>
    </row>
    <row r="56" spans="1:38" ht="19.5">
      <c r="A56" s="373"/>
      <c r="B56" s="408"/>
      <c r="C56" s="408"/>
      <c r="D56" s="372"/>
      <c r="F56" s="409"/>
      <c r="G56" s="409"/>
      <c r="H56" s="409"/>
      <c r="I56" s="409"/>
      <c r="J56" s="409"/>
      <c r="K56" s="409"/>
      <c r="L56" s="373"/>
      <c r="M56" s="373"/>
      <c r="N56" s="373"/>
      <c r="O56" s="364"/>
      <c r="P56" s="373"/>
      <c r="Q56" s="373"/>
      <c r="R56" s="373"/>
      <c r="S56" s="364"/>
      <c r="T56" s="364"/>
      <c r="U56" s="364"/>
      <c r="V56" s="364"/>
      <c r="W56" s="364"/>
      <c r="X56" s="364"/>
      <c r="Y56" s="364"/>
      <c r="Z56" s="442"/>
      <c r="AA56" s="364"/>
      <c r="AB56" s="364"/>
      <c r="AC56" s="364"/>
      <c r="AD56" s="364"/>
      <c r="AE56" s="364"/>
      <c r="AF56" s="364"/>
      <c r="AG56" s="451"/>
      <c r="AH56" s="451"/>
      <c r="AI56" s="451"/>
      <c r="AJ56" s="451"/>
      <c r="AK56" s="364"/>
      <c r="AL56" s="364"/>
    </row>
    <row r="57" spans="1:38" ht="19.5">
      <c r="A57" s="373"/>
      <c r="B57" s="408"/>
      <c r="C57" s="408"/>
      <c r="D57" s="372"/>
      <c r="F57" s="409"/>
      <c r="G57" s="409"/>
      <c r="H57" s="409"/>
      <c r="I57" s="409"/>
      <c r="J57" s="409"/>
      <c r="K57" s="409"/>
      <c r="L57" s="373"/>
      <c r="M57" s="373"/>
      <c r="N57" s="373"/>
      <c r="O57" s="364"/>
      <c r="P57" s="373"/>
      <c r="Q57" s="373"/>
      <c r="R57" s="373"/>
      <c r="S57" s="364"/>
      <c r="T57" s="364"/>
      <c r="U57" s="364"/>
      <c r="V57" s="364"/>
      <c r="W57" s="364"/>
      <c r="X57" s="364"/>
      <c r="Y57" s="364"/>
      <c r="Z57" s="442"/>
      <c r="AA57" s="364"/>
      <c r="AB57" s="364"/>
      <c r="AC57" s="364"/>
      <c r="AD57" s="364"/>
      <c r="AE57" s="364"/>
      <c r="AF57" s="364"/>
      <c r="AG57" s="451"/>
      <c r="AH57" s="451"/>
      <c r="AI57" s="451"/>
      <c r="AJ57" s="451"/>
      <c r="AK57" s="364"/>
      <c r="AL57" s="364"/>
    </row>
    <row r="58" spans="1:38" ht="19.5">
      <c r="A58" s="373"/>
      <c r="B58" s="408"/>
      <c r="C58" s="408"/>
      <c r="D58" s="372"/>
      <c r="F58" s="409"/>
      <c r="G58" s="409"/>
      <c r="H58" s="409"/>
      <c r="I58" s="409"/>
      <c r="J58" s="409"/>
      <c r="K58" s="409"/>
      <c r="L58" s="373"/>
      <c r="M58" s="373"/>
      <c r="N58" s="373"/>
      <c r="O58" s="364"/>
      <c r="P58" s="373"/>
      <c r="Q58" s="373"/>
      <c r="R58" s="373"/>
      <c r="S58" s="364"/>
      <c r="T58" s="364"/>
      <c r="U58" s="364"/>
      <c r="V58" s="364"/>
      <c r="W58" s="364"/>
      <c r="X58" s="364"/>
      <c r="Y58" s="364"/>
      <c r="Z58" s="442"/>
      <c r="AA58" s="364"/>
      <c r="AB58" s="364"/>
      <c r="AC58" s="364"/>
      <c r="AD58" s="364"/>
      <c r="AE58" s="364"/>
      <c r="AF58" s="364"/>
      <c r="AG58" s="451"/>
      <c r="AH58" s="451"/>
      <c r="AI58" s="451"/>
      <c r="AJ58" s="451"/>
      <c r="AK58" s="364"/>
      <c r="AL58" s="364"/>
    </row>
    <row r="59" spans="1:38" ht="19.5">
      <c r="A59" s="373"/>
      <c r="B59" s="408"/>
      <c r="C59" s="408"/>
      <c r="D59" s="372"/>
      <c r="F59" s="409"/>
      <c r="G59" s="409"/>
      <c r="H59" s="409"/>
      <c r="I59" s="409"/>
      <c r="J59" s="409"/>
      <c r="K59" s="409"/>
      <c r="L59" s="373"/>
      <c r="M59" s="373"/>
      <c r="N59" s="373"/>
      <c r="O59" s="364"/>
      <c r="P59" s="373"/>
      <c r="Q59" s="373"/>
      <c r="R59" s="373"/>
      <c r="S59" s="364"/>
      <c r="T59" s="364"/>
      <c r="U59" s="364"/>
      <c r="V59" s="364"/>
      <c r="W59" s="364"/>
      <c r="X59" s="364"/>
      <c r="Y59" s="364"/>
      <c r="Z59" s="442"/>
      <c r="AA59" s="364"/>
      <c r="AB59" s="364"/>
      <c r="AC59" s="364"/>
      <c r="AD59" s="364"/>
      <c r="AE59" s="364"/>
      <c r="AF59" s="364"/>
      <c r="AG59" s="451"/>
      <c r="AH59" s="451"/>
      <c r="AI59" s="451"/>
      <c r="AJ59" s="451"/>
      <c r="AK59" s="364"/>
      <c r="AL59" s="364"/>
    </row>
    <row r="60" spans="1:38" ht="19.5">
      <c r="A60" s="373"/>
      <c r="B60" s="408"/>
      <c r="C60" s="408"/>
      <c r="D60" s="372"/>
      <c r="F60" s="409"/>
      <c r="G60" s="409"/>
      <c r="H60" s="409"/>
      <c r="I60" s="409"/>
      <c r="J60" s="409"/>
      <c r="K60" s="409"/>
      <c r="L60" s="373"/>
      <c r="M60" s="373"/>
      <c r="N60" s="373"/>
      <c r="O60" s="364"/>
      <c r="P60" s="373"/>
      <c r="Q60" s="373"/>
      <c r="R60" s="373"/>
      <c r="S60" s="364"/>
      <c r="T60" s="364"/>
      <c r="U60" s="364"/>
      <c r="V60" s="364"/>
      <c r="W60" s="364"/>
      <c r="X60" s="364"/>
      <c r="Y60" s="364"/>
      <c r="Z60" s="442"/>
      <c r="AA60" s="364"/>
      <c r="AB60" s="364"/>
      <c r="AC60" s="364"/>
      <c r="AD60" s="364"/>
      <c r="AE60" s="364"/>
      <c r="AF60" s="364"/>
      <c r="AG60" s="451"/>
      <c r="AH60" s="451"/>
      <c r="AI60" s="451"/>
      <c r="AJ60" s="451"/>
      <c r="AK60" s="364"/>
      <c r="AL60" s="364"/>
    </row>
    <row r="61" spans="1:38" ht="19.5">
      <c r="A61" s="373"/>
      <c r="B61" s="408"/>
      <c r="C61" s="408"/>
      <c r="D61" s="372"/>
      <c r="F61" s="409"/>
      <c r="G61" s="409"/>
      <c r="H61" s="409"/>
      <c r="I61" s="409"/>
      <c r="J61" s="409"/>
      <c r="K61" s="409"/>
      <c r="L61" s="373"/>
      <c r="M61" s="373"/>
      <c r="N61" s="373"/>
      <c r="O61" s="364"/>
      <c r="P61" s="373"/>
      <c r="Q61" s="373"/>
      <c r="R61" s="373"/>
      <c r="S61" s="364"/>
      <c r="T61" s="364"/>
      <c r="U61" s="364"/>
      <c r="V61" s="364"/>
      <c r="W61" s="364"/>
      <c r="X61" s="364"/>
      <c r="Y61" s="364"/>
      <c r="Z61" s="442"/>
      <c r="AA61" s="364"/>
      <c r="AB61" s="364"/>
      <c r="AC61" s="364"/>
      <c r="AD61" s="364"/>
      <c r="AE61" s="364"/>
      <c r="AF61" s="364"/>
      <c r="AG61" s="451"/>
      <c r="AH61" s="451"/>
      <c r="AI61" s="451"/>
      <c r="AJ61" s="451"/>
      <c r="AK61" s="364"/>
      <c r="AL61" s="364"/>
    </row>
    <row r="62" spans="1:38" ht="19.5">
      <c r="A62" s="373"/>
      <c r="B62" s="408"/>
      <c r="C62" s="408"/>
      <c r="D62" s="372"/>
      <c r="F62" s="409"/>
      <c r="G62" s="409"/>
      <c r="H62" s="409"/>
      <c r="I62" s="409"/>
      <c r="J62" s="409"/>
      <c r="K62" s="409"/>
      <c r="L62" s="373"/>
      <c r="M62" s="373"/>
      <c r="N62" s="373"/>
      <c r="O62" s="364"/>
      <c r="P62" s="373"/>
      <c r="Q62" s="373"/>
      <c r="R62" s="373"/>
      <c r="S62" s="364"/>
      <c r="T62" s="364"/>
      <c r="U62" s="364"/>
      <c r="V62" s="364"/>
      <c r="W62" s="364"/>
      <c r="X62" s="364"/>
      <c r="Y62" s="364"/>
      <c r="Z62" s="442"/>
      <c r="AA62" s="364"/>
      <c r="AB62" s="364"/>
      <c r="AC62" s="364"/>
      <c r="AD62" s="364"/>
      <c r="AE62" s="364"/>
      <c r="AF62" s="364"/>
      <c r="AG62" s="451"/>
      <c r="AH62" s="451"/>
      <c r="AI62" s="451"/>
      <c r="AJ62" s="451"/>
      <c r="AK62" s="364"/>
      <c r="AL62" s="364"/>
    </row>
    <row r="63" spans="1:38" ht="19.5">
      <c r="A63" s="373"/>
      <c r="B63" s="408"/>
      <c r="C63" s="408"/>
      <c r="D63" s="372"/>
      <c r="F63" s="409"/>
      <c r="G63" s="409"/>
      <c r="H63" s="409"/>
      <c r="I63" s="409"/>
      <c r="J63" s="409"/>
      <c r="K63" s="409"/>
      <c r="L63" s="373"/>
      <c r="M63" s="373"/>
      <c r="N63" s="373"/>
      <c r="O63" s="364"/>
      <c r="P63" s="373"/>
      <c r="Q63" s="373"/>
      <c r="R63" s="373"/>
      <c r="S63" s="364"/>
      <c r="T63" s="364"/>
      <c r="U63" s="364"/>
      <c r="V63" s="364"/>
      <c r="W63" s="364"/>
      <c r="X63" s="364"/>
      <c r="Y63" s="364"/>
      <c r="Z63" s="442"/>
      <c r="AA63" s="364"/>
      <c r="AB63" s="364"/>
      <c r="AC63" s="364"/>
      <c r="AD63" s="364"/>
      <c r="AE63" s="364"/>
      <c r="AF63" s="364"/>
      <c r="AG63" s="451"/>
      <c r="AH63" s="451"/>
      <c r="AI63" s="451"/>
      <c r="AJ63" s="451"/>
      <c r="AK63" s="364"/>
      <c r="AL63" s="364"/>
    </row>
    <row r="64" spans="1:38" ht="19.5">
      <c r="A64" s="373"/>
      <c r="B64" s="408"/>
      <c r="C64" s="408"/>
      <c r="D64" s="372"/>
      <c r="F64" s="409"/>
      <c r="G64" s="409"/>
      <c r="H64" s="409"/>
      <c r="I64" s="409"/>
      <c r="J64" s="409"/>
      <c r="K64" s="409"/>
      <c r="L64" s="373"/>
      <c r="M64" s="373"/>
      <c r="N64" s="373"/>
      <c r="O64" s="364"/>
      <c r="P64" s="373"/>
      <c r="Q64" s="373"/>
      <c r="R64" s="373"/>
      <c r="S64" s="364"/>
      <c r="T64" s="364"/>
      <c r="U64" s="364"/>
      <c r="V64" s="364"/>
      <c r="W64" s="364"/>
      <c r="X64" s="364"/>
      <c r="Y64" s="364"/>
      <c r="Z64" s="442"/>
      <c r="AA64" s="364"/>
      <c r="AB64" s="364"/>
      <c r="AC64" s="364"/>
      <c r="AD64" s="364"/>
      <c r="AE64" s="364"/>
      <c r="AF64" s="364"/>
      <c r="AG64" s="451"/>
      <c r="AH64" s="451"/>
      <c r="AI64" s="451"/>
      <c r="AJ64" s="451"/>
      <c r="AK64" s="364"/>
      <c r="AL64" s="364"/>
    </row>
    <row r="65" spans="1:38" ht="19.5">
      <c r="A65" s="373"/>
      <c r="D65" s="372"/>
      <c r="F65" s="409"/>
      <c r="G65" s="409"/>
      <c r="H65" s="409"/>
      <c r="I65" s="409"/>
      <c r="J65" s="409"/>
      <c r="K65" s="409"/>
      <c r="L65" s="373"/>
      <c r="M65" s="373"/>
      <c r="N65" s="373"/>
      <c r="O65" s="364"/>
      <c r="P65" s="373"/>
      <c r="Q65" s="373"/>
      <c r="R65" s="373"/>
      <c r="S65" s="364"/>
      <c r="T65" s="364"/>
      <c r="U65" s="364"/>
      <c r="V65" s="364"/>
      <c r="W65" s="364"/>
      <c r="X65" s="364"/>
      <c r="Y65" s="364"/>
      <c r="Z65" s="442"/>
      <c r="AA65" s="364"/>
      <c r="AB65" s="364"/>
      <c r="AC65" s="364"/>
      <c r="AD65" s="364"/>
      <c r="AE65" s="364"/>
      <c r="AF65" s="364"/>
      <c r="AG65" s="451"/>
      <c r="AH65" s="451"/>
      <c r="AI65" s="451"/>
      <c r="AJ65" s="451"/>
      <c r="AK65" s="364"/>
      <c r="AL65" s="364"/>
    </row>
    <row r="66" spans="1:38" ht="19.5">
      <c r="A66" s="373"/>
      <c r="D66" s="372"/>
      <c r="F66" s="409"/>
      <c r="G66" s="409"/>
      <c r="H66" s="409"/>
      <c r="I66" s="409"/>
      <c r="J66" s="409"/>
      <c r="K66" s="409"/>
      <c r="L66" s="373"/>
      <c r="M66" s="373"/>
      <c r="N66" s="373"/>
      <c r="O66" s="364"/>
      <c r="P66" s="373"/>
      <c r="Q66" s="373"/>
      <c r="R66" s="373"/>
      <c r="S66" s="364"/>
      <c r="T66" s="364"/>
      <c r="U66" s="364"/>
      <c r="V66" s="364"/>
      <c r="W66" s="364"/>
      <c r="X66" s="364"/>
      <c r="Y66" s="364"/>
      <c r="Z66" s="442"/>
      <c r="AA66" s="364"/>
      <c r="AB66" s="364"/>
      <c r="AC66" s="364"/>
      <c r="AD66" s="364"/>
      <c r="AE66" s="364"/>
      <c r="AF66" s="364"/>
      <c r="AG66" s="451"/>
      <c r="AH66" s="451"/>
      <c r="AI66" s="451"/>
      <c r="AJ66" s="451"/>
      <c r="AK66" s="364"/>
      <c r="AL66" s="364"/>
    </row>
  </sheetData>
  <mergeCells count="31">
    <mergeCell ref="AH3:AH7"/>
    <mergeCell ref="AI3:AI7"/>
    <mergeCell ref="AJ1:AJ7"/>
    <mergeCell ref="AK1:AK7"/>
    <mergeCell ref="AF1:AG2"/>
    <mergeCell ref="AH1:AI2"/>
    <mergeCell ref="AA5:AA7"/>
    <mergeCell ref="AD1:AD7"/>
    <mergeCell ref="AE1:AE7"/>
    <mergeCell ref="AF3:AF7"/>
    <mergeCell ref="AG3:AG7"/>
    <mergeCell ref="X3:AA4"/>
    <mergeCell ref="X1:AC2"/>
    <mergeCell ref="G1:G7"/>
    <mergeCell ref="K5:K7"/>
    <mergeCell ref="O5:O7"/>
    <mergeCell ref="S5:S7"/>
    <mergeCell ref="W5:W7"/>
    <mergeCell ref="H3:K4"/>
    <mergeCell ref="L3:O4"/>
    <mergeCell ref="P3:S4"/>
    <mergeCell ref="T3:W4"/>
    <mergeCell ref="H1:K2"/>
    <mergeCell ref="L1:O2"/>
    <mergeCell ref="P1:S2"/>
    <mergeCell ref="T1:W2"/>
    <mergeCell ref="A1:A7"/>
    <mergeCell ref="B1:B7"/>
    <mergeCell ref="D1:D7"/>
    <mergeCell ref="E1:E7"/>
    <mergeCell ref="F1:F7"/>
  </mergeCells>
  <printOptions horizontalCentered="1"/>
  <pageMargins left="0.23622047244094491" right="0.23622047244094491" top="1.0629921259842521" bottom="0.47244094488188981" header="0.23622047244094491" footer="0.23622047244094491"/>
  <pageSetup paperSize="9" scale="49" firstPageNumber="81" pageOrder="overThenDown" orientation="landscape" useFirstPageNumber="1" r:id="rId1"/>
  <headerFooter alignWithMargins="0">
    <oddFooter>&amp;L&amp;A&amp;CСписък 2 излишни ОБВВПИ към 01.01.2023 г.&amp;R&amp;P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E101"/>
  <sheetViews>
    <sheetView view="pageBreakPreview" zoomScale="70" zoomScaleNormal="100" workbookViewId="0">
      <pane xSplit="7" ySplit="3" topLeftCell="Y77" activePane="bottomRight" state="frozen"/>
      <selection pane="topRight"/>
      <selection pane="bottomLeft"/>
      <selection pane="bottomRight" activeCell="AL81" sqref="AL81"/>
    </sheetView>
  </sheetViews>
  <sheetFormatPr defaultColWidth="9" defaultRowHeight="12.75"/>
  <cols>
    <col min="1" max="1" width="4.140625" style="227" customWidth="1"/>
    <col min="2" max="2" width="12.140625" style="227" customWidth="1"/>
    <col min="3" max="3" width="31.85546875" style="228" customWidth="1"/>
    <col min="4" max="4" width="5" style="229" customWidth="1"/>
    <col min="5" max="5" width="5" style="227" customWidth="1"/>
    <col min="6" max="6" width="4.5703125" style="227" customWidth="1"/>
    <col min="7" max="7" width="7.42578125" style="229" customWidth="1"/>
    <col min="8" max="8" width="7.28515625" style="229" customWidth="1"/>
    <col min="9" max="10" width="4.7109375" style="229" customWidth="1"/>
    <col min="11" max="11" width="7.7109375" style="229" customWidth="1"/>
    <col min="12" max="13" width="4.7109375" style="229" customWidth="1"/>
    <col min="14" max="14" width="5.7109375" style="229" customWidth="1"/>
    <col min="15" max="15" width="5.28515625" style="229" customWidth="1"/>
    <col min="16" max="21" width="4.7109375" style="229" customWidth="1"/>
    <col min="22" max="22" width="5.85546875" style="229" customWidth="1"/>
    <col min="23" max="23" width="7.140625" style="229" customWidth="1"/>
    <col min="24" max="31" width="4.7109375" style="229" customWidth="1"/>
    <col min="32" max="32" width="5.5703125" style="229" customWidth="1"/>
    <col min="33" max="34" width="4.7109375" style="229" customWidth="1"/>
    <col min="35" max="36" width="5.5703125" style="229" customWidth="1"/>
    <col min="37" max="37" width="4.7109375" style="229" customWidth="1"/>
    <col min="38" max="39" width="5.5703125" style="229" customWidth="1"/>
    <col min="40" max="41" width="4.7109375" style="229" customWidth="1"/>
    <col min="42" max="42" width="6.28515625" style="229" customWidth="1"/>
    <col min="43" max="43" width="6" style="229" customWidth="1"/>
    <col min="44" max="44" width="7.7109375" style="230" customWidth="1"/>
    <col min="45" max="45" width="6.7109375" style="230" customWidth="1"/>
    <col min="46" max="46" width="10.42578125" style="230" customWidth="1"/>
    <col min="47" max="47" width="9.5703125" style="230" customWidth="1"/>
    <col min="48" max="48" width="9.7109375" style="230" customWidth="1"/>
    <col min="49" max="49" width="11.7109375" style="230" customWidth="1"/>
    <col min="50" max="50" width="4.5703125" style="230" customWidth="1"/>
    <col min="51" max="51" width="7.5703125" style="230" customWidth="1"/>
    <col min="52" max="52" width="5.85546875" style="230" customWidth="1"/>
    <col min="53" max="53" width="7.140625" style="230" customWidth="1"/>
    <col min="54" max="54" width="6" style="230" customWidth="1"/>
    <col min="55" max="55" width="6.28515625" style="230" customWidth="1"/>
    <col min="56" max="56" width="8.28515625" style="230" customWidth="1"/>
    <col min="57" max="57" width="10.42578125" style="230" customWidth="1"/>
    <col min="58" max="132" width="8.85546875" style="230"/>
    <col min="133" max="133" width="4.140625" style="230" customWidth="1"/>
    <col min="134" max="134" width="12.140625" style="230" customWidth="1"/>
    <col min="135" max="135" width="26.5703125" style="230" customWidth="1"/>
    <col min="136" max="137" width="5" style="230" customWidth="1"/>
    <col min="138" max="138" width="4.5703125" style="230" customWidth="1"/>
    <col min="139" max="139" width="7.42578125" style="230" customWidth="1"/>
    <col min="140" max="140" width="7.28515625" style="230" customWidth="1"/>
    <col min="141" max="142" width="4.7109375" style="230" customWidth="1"/>
    <col min="143" max="143" width="7.7109375" style="230" customWidth="1"/>
    <col min="144" max="145" width="4.7109375" style="230" customWidth="1"/>
    <col min="146" max="146" width="5.7109375" style="230" customWidth="1"/>
    <col min="147" max="147" width="5.28515625" style="230" customWidth="1"/>
    <col min="148" max="153" width="4.7109375" style="230" customWidth="1"/>
    <col min="154" max="154" width="5.85546875" style="230" customWidth="1"/>
    <col min="155" max="155" width="7.140625" style="230" customWidth="1"/>
    <col min="156" max="163" width="4.7109375" style="230" customWidth="1"/>
    <col min="164" max="164" width="5.5703125" style="230" customWidth="1"/>
    <col min="165" max="166" width="4.7109375" style="230" customWidth="1"/>
    <col min="167" max="168" width="5.5703125" style="230" customWidth="1"/>
    <col min="169" max="169" width="4.7109375" style="230" customWidth="1"/>
    <col min="170" max="171" width="5.5703125" style="230" customWidth="1"/>
    <col min="172" max="173" width="4.7109375" style="230" customWidth="1"/>
    <col min="174" max="174" width="6.28515625" style="230" customWidth="1"/>
    <col min="175" max="175" width="6" style="230" customWidth="1"/>
    <col min="176" max="176" width="7.7109375" style="230" customWidth="1"/>
    <col min="177" max="177" width="6.7109375" style="230" customWidth="1"/>
    <col min="178" max="178" width="10.42578125" style="230" customWidth="1"/>
    <col min="179" max="179" width="9.5703125" style="230" customWidth="1"/>
    <col min="180" max="180" width="9.7109375" style="230" customWidth="1"/>
    <col min="181" max="181" width="8.28515625" style="230" customWidth="1"/>
    <col min="182" max="182" width="4.5703125" style="230" customWidth="1"/>
    <col min="183" max="183" width="7.5703125" style="230" customWidth="1"/>
    <col min="184" max="184" width="5.85546875" style="230" customWidth="1"/>
    <col min="185" max="185" width="6.140625" style="230" customWidth="1"/>
    <col min="186" max="186" width="6" style="230" customWidth="1"/>
    <col min="187" max="187" width="6.28515625" style="230" customWidth="1"/>
    <col min="188" max="188" width="8.28515625" style="230" customWidth="1"/>
    <col min="189" max="189" width="10.42578125" style="230" customWidth="1"/>
    <col min="190" max="388" width="8.85546875" style="230"/>
    <col min="389" max="389" width="4.140625" style="230" customWidth="1"/>
    <col min="390" max="390" width="12.140625" style="230" customWidth="1"/>
    <col min="391" max="391" width="26.5703125" style="230" customWidth="1"/>
    <col min="392" max="393" width="5" style="230" customWidth="1"/>
    <col min="394" max="394" width="4.5703125" style="230" customWidth="1"/>
    <col min="395" max="395" width="7.42578125" style="230" customWidth="1"/>
    <col min="396" max="396" width="7.28515625" style="230" customWidth="1"/>
    <col min="397" max="398" width="4.7109375" style="230" customWidth="1"/>
    <col min="399" max="399" width="7.7109375" style="230" customWidth="1"/>
    <col min="400" max="401" width="4.7109375" style="230" customWidth="1"/>
    <col min="402" max="402" width="5.7109375" style="230" customWidth="1"/>
    <col min="403" max="403" width="5.28515625" style="230" customWidth="1"/>
    <col min="404" max="409" width="4.7109375" style="230" customWidth="1"/>
    <col min="410" max="410" width="5.85546875" style="230" customWidth="1"/>
    <col min="411" max="411" width="7.140625" style="230" customWidth="1"/>
    <col min="412" max="419" width="4.7109375" style="230" customWidth="1"/>
    <col min="420" max="420" width="5.5703125" style="230" customWidth="1"/>
    <col min="421" max="422" width="4.7109375" style="230" customWidth="1"/>
    <col min="423" max="424" width="5.5703125" style="230" customWidth="1"/>
    <col min="425" max="425" width="4.7109375" style="230" customWidth="1"/>
    <col min="426" max="427" width="5.5703125" style="230" customWidth="1"/>
    <col min="428" max="429" width="4.7109375" style="230" customWidth="1"/>
    <col min="430" max="430" width="6.28515625" style="230" customWidth="1"/>
    <col min="431" max="431" width="6" style="230" customWidth="1"/>
    <col min="432" max="432" width="7.7109375" style="230" customWidth="1"/>
    <col min="433" max="433" width="6.7109375" style="230" customWidth="1"/>
    <col min="434" max="434" width="10.42578125" style="230" customWidth="1"/>
    <col min="435" max="435" width="9.5703125" style="230" customWidth="1"/>
    <col min="436" max="436" width="9.7109375" style="230" customWidth="1"/>
    <col min="437" max="437" width="8.28515625" style="230" customWidth="1"/>
    <col min="438" max="438" width="4.5703125" style="230" customWidth="1"/>
    <col min="439" max="439" width="7.5703125" style="230" customWidth="1"/>
    <col min="440" max="440" width="5.85546875" style="230" customWidth="1"/>
    <col min="441" max="441" width="6.140625" style="230" customWidth="1"/>
    <col min="442" max="442" width="6" style="230" customWidth="1"/>
    <col min="443" max="443" width="6.28515625" style="230" customWidth="1"/>
    <col min="444" max="444" width="8.28515625" style="230" customWidth="1"/>
    <col min="445" max="445" width="10.42578125" style="230" customWidth="1"/>
    <col min="446" max="644" width="8.85546875" style="230"/>
    <col min="645" max="645" width="4.140625" style="230" customWidth="1"/>
    <col min="646" max="646" width="12.140625" style="230" customWidth="1"/>
    <col min="647" max="647" width="26.5703125" style="230" customWidth="1"/>
    <col min="648" max="649" width="5" style="230" customWidth="1"/>
    <col min="650" max="650" width="4.5703125" style="230" customWidth="1"/>
    <col min="651" max="651" width="7.42578125" style="230" customWidth="1"/>
    <col min="652" max="652" width="7.28515625" style="230" customWidth="1"/>
    <col min="653" max="654" width="4.7109375" style="230" customWidth="1"/>
    <col min="655" max="655" width="7.7109375" style="230" customWidth="1"/>
    <col min="656" max="657" width="4.7109375" style="230" customWidth="1"/>
    <col min="658" max="658" width="5.7109375" style="230" customWidth="1"/>
    <col min="659" max="659" width="5.28515625" style="230" customWidth="1"/>
    <col min="660" max="665" width="4.7109375" style="230" customWidth="1"/>
    <col min="666" max="666" width="5.85546875" style="230" customWidth="1"/>
    <col min="667" max="667" width="7.140625" style="230" customWidth="1"/>
    <col min="668" max="675" width="4.7109375" style="230" customWidth="1"/>
    <col min="676" max="676" width="5.5703125" style="230" customWidth="1"/>
    <col min="677" max="678" width="4.7109375" style="230" customWidth="1"/>
    <col min="679" max="680" width="5.5703125" style="230" customWidth="1"/>
    <col min="681" max="681" width="4.7109375" style="230" customWidth="1"/>
    <col min="682" max="683" width="5.5703125" style="230" customWidth="1"/>
    <col min="684" max="685" width="4.7109375" style="230" customWidth="1"/>
    <col min="686" max="686" width="6.28515625" style="230" customWidth="1"/>
    <col min="687" max="687" width="6" style="230" customWidth="1"/>
    <col min="688" max="688" width="7.7109375" style="230" customWidth="1"/>
    <col min="689" max="689" width="6.7109375" style="230" customWidth="1"/>
    <col min="690" max="690" width="10.42578125" style="230" customWidth="1"/>
    <col min="691" max="691" width="9.5703125" style="230" customWidth="1"/>
    <col min="692" max="692" width="9.7109375" style="230" customWidth="1"/>
    <col min="693" max="693" width="8.28515625" style="230" customWidth="1"/>
    <col min="694" max="694" width="4.5703125" style="230" customWidth="1"/>
    <col min="695" max="695" width="7.5703125" style="230" customWidth="1"/>
    <col min="696" max="696" width="5.85546875" style="230" customWidth="1"/>
    <col min="697" max="697" width="6.140625" style="230" customWidth="1"/>
    <col min="698" max="698" width="6" style="230" customWidth="1"/>
    <col min="699" max="699" width="6.28515625" style="230" customWidth="1"/>
    <col min="700" max="700" width="8.28515625" style="230" customWidth="1"/>
    <col min="701" max="701" width="10.42578125" style="230" customWidth="1"/>
    <col min="702" max="900" width="8.85546875" style="230"/>
    <col min="901" max="901" width="4.140625" style="230" customWidth="1"/>
    <col min="902" max="902" width="12.140625" style="230" customWidth="1"/>
    <col min="903" max="903" width="26.5703125" style="230" customWidth="1"/>
    <col min="904" max="905" width="5" style="230" customWidth="1"/>
    <col min="906" max="906" width="4.5703125" style="230" customWidth="1"/>
    <col min="907" max="907" width="7.42578125" style="230" customWidth="1"/>
    <col min="908" max="908" width="7.28515625" style="230" customWidth="1"/>
    <col min="909" max="910" width="4.7109375" style="230" customWidth="1"/>
    <col min="911" max="911" width="7.7109375" style="230" customWidth="1"/>
    <col min="912" max="913" width="4.7109375" style="230" customWidth="1"/>
    <col min="914" max="914" width="5.7109375" style="230" customWidth="1"/>
    <col min="915" max="915" width="5.28515625" style="230" customWidth="1"/>
    <col min="916" max="921" width="4.7109375" style="230" customWidth="1"/>
    <col min="922" max="922" width="5.85546875" style="230" customWidth="1"/>
    <col min="923" max="923" width="7.140625" style="230" customWidth="1"/>
    <col min="924" max="931" width="4.7109375" style="230" customWidth="1"/>
    <col min="932" max="932" width="5.5703125" style="230" customWidth="1"/>
    <col min="933" max="934" width="4.7109375" style="230" customWidth="1"/>
    <col min="935" max="936" width="5.5703125" style="230" customWidth="1"/>
    <col min="937" max="937" width="4.7109375" style="230" customWidth="1"/>
    <col min="938" max="939" width="5.5703125" style="230" customWidth="1"/>
    <col min="940" max="941" width="4.7109375" style="230" customWidth="1"/>
    <col min="942" max="942" width="6.28515625" style="230" customWidth="1"/>
    <col min="943" max="943" width="6" style="230" customWidth="1"/>
    <col min="944" max="944" width="7.7109375" style="230" customWidth="1"/>
    <col min="945" max="945" width="6.7109375" style="230" customWidth="1"/>
    <col min="946" max="946" width="10.42578125" style="230" customWidth="1"/>
    <col min="947" max="947" width="9.5703125" style="230" customWidth="1"/>
    <col min="948" max="948" width="9.7109375" style="230" customWidth="1"/>
    <col min="949" max="949" width="8.28515625" style="230" customWidth="1"/>
    <col min="950" max="950" width="4.5703125" style="230" customWidth="1"/>
    <col min="951" max="951" width="7.5703125" style="230" customWidth="1"/>
    <col min="952" max="952" width="5.85546875" style="230" customWidth="1"/>
    <col min="953" max="953" width="6.140625" style="230" customWidth="1"/>
    <col min="954" max="954" width="6" style="230" customWidth="1"/>
    <col min="955" max="955" width="6.28515625" style="230" customWidth="1"/>
    <col min="956" max="956" width="8.28515625" style="230" customWidth="1"/>
    <col min="957" max="957" width="10.42578125" style="230" customWidth="1"/>
    <col min="958" max="1156" width="8.85546875" style="230"/>
    <col min="1157" max="1157" width="4.140625" style="230" customWidth="1"/>
    <col min="1158" max="1158" width="12.140625" style="230" customWidth="1"/>
    <col min="1159" max="1159" width="26.5703125" style="230" customWidth="1"/>
    <col min="1160" max="1161" width="5" style="230" customWidth="1"/>
    <col min="1162" max="1162" width="4.5703125" style="230" customWidth="1"/>
    <col min="1163" max="1163" width="7.42578125" style="230" customWidth="1"/>
    <col min="1164" max="1164" width="7.28515625" style="230" customWidth="1"/>
    <col min="1165" max="1166" width="4.7109375" style="230" customWidth="1"/>
    <col min="1167" max="1167" width="7.7109375" style="230" customWidth="1"/>
    <col min="1168" max="1169" width="4.7109375" style="230" customWidth="1"/>
    <col min="1170" max="1170" width="5.7109375" style="230" customWidth="1"/>
    <col min="1171" max="1171" width="5.28515625" style="230" customWidth="1"/>
    <col min="1172" max="1177" width="4.7109375" style="230" customWidth="1"/>
    <col min="1178" max="1178" width="5.85546875" style="230" customWidth="1"/>
    <col min="1179" max="1179" width="7.140625" style="230" customWidth="1"/>
    <col min="1180" max="1187" width="4.7109375" style="230" customWidth="1"/>
    <col min="1188" max="1188" width="5.5703125" style="230" customWidth="1"/>
    <col min="1189" max="1190" width="4.7109375" style="230" customWidth="1"/>
    <col min="1191" max="1192" width="5.5703125" style="230" customWidth="1"/>
    <col min="1193" max="1193" width="4.7109375" style="230" customWidth="1"/>
    <col min="1194" max="1195" width="5.5703125" style="230" customWidth="1"/>
    <col min="1196" max="1197" width="4.7109375" style="230" customWidth="1"/>
    <col min="1198" max="1198" width="6.28515625" style="230" customWidth="1"/>
    <col min="1199" max="1199" width="6" style="230" customWidth="1"/>
    <col min="1200" max="1200" width="7.7109375" style="230" customWidth="1"/>
    <col min="1201" max="1201" width="6.7109375" style="230" customWidth="1"/>
    <col min="1202" max="1202" width="10.42578125" style="230" customWidth="1"/>
    <col min="1203" max="1203" width="9.5703125" style="230" customWidth="1"/>
    <col min="1204" max="1204" width="9.7109375" style="230" customWidth="1"/>
    <col min="1205" max="1205" width="8.28515625" style="230" customWidth="1"/>
    <col min="1206" max="1206" width="4.5703125" style="230" customWidth="1"/>
    <col min="1207" max="1207" width="7.5703125" style="230" customWidth="1"/>
    <col min="1208" max="1208" width="5.85546875" style="230" customWidth="1"/>
    <col min="1209" max="1209" width="6.140625" style="230" customWidth="1"/>
    <col min="1210" max="1210" width="6" style="230" customWidth="1"/>
    <col min="1211" max="1211" width="6.28515625" style="230" customWidth="1"/>
    <col min="1212" max="1212" width="8.28515625" style="230" customWidth="1"/>
    <col min="1213" max="1213" width="10.42578125" style="230" customWidth="1"/>
    <col min="1214" max="1412" width="8.85546875" style="230"/>
    <col min="1413" max="1413" width="4.140625" style="230" customWidth="1"/>
    <col min="1414" max="1414" width="12.140625" style="230" customWidth="1"/>
    <col min="1415" max="1415" width="26.5703125" style="230" customWidth="1"/>
    <col min="1416" max="1417" width="5" style="230" customWidth="1"/>
    <col min="1418" max="1418" width="4.5703125" style="230" customWidth="1"/>
    <col min="1419" max="1419" width="7.42578125" style="230" customWidth="1"/>
    <col min="1420" max="1420" width="7.28515625" style="230" customWidth="1"/>
    <col min="1421" max="1422" width="4.7109375" style="230" customWidth="1"/>
    <col min="1423" max="1423" width="7.7109375" style="230" customWidth="1"/>
    <col min="1424" max="1425" width="4.7109375" style="230" customWidth="1"/>
    <col min="1426" max="1426" width="5.7109375" style="230" customWidth="1"/>
    <col min="1427" max="1427" width="5.28515625" style="230" customWidth="1"/>
    <col min="1428" max="1433" width="4.7109375" style="230" customWidth="1"/>
    <col min="1434" max="1434" width="5.85546875" style="230" customWidth="1"/>
    <col min="1435" max="1435" width="7.140625" style="230" customWidth="1"/>
    <col min="1436" max="1443" width="4.7109375" style="230" customWidth="1"/>
    <col min="1444" max="1444" width="5.5703125" style="230" customWidth="1"/>
    <col min="1445" max="1446" width="4.7109375" style="230" customWidth="1"/>
    <col min="1447" max="1448" width="5.5703125" style="230" customWidth="1"/>
    <col min="1449" max="1449" width="4.7109375" style="230" customWidth="1"/>
    <col min="1450" max="1451" width="5.5703125" style="230" customWidth="1"/>
    <col min="1452" max="1453" width="4.7109375" style="230" customWidth="1"/>
    <col min="1454" max="1454" width="6.28515625" style="230" customWidth="1"/>
    <col min="1455" max="1455" width="6" style="230" customWidth="1"/>
    <col min="1456" max="1456" width="7.7109375" style="230" customWidth="1"/>
    <col min="1457" max="1457" width="6.7109375" style="230" customWidth="1"/>
    <col min="1458" max="1458" width="10.42578125" style="230" customWidth="1"/>
    <col min="1459" max="1459" width="9.5703125" style="230" customWidth="1"/>
    <col min="1460" max="1460" width="9.7109375" style="230" customWidth="1"/>
    <col min="1461" max="1461" width="8.28515625" style="230" customWidth="1"/>
    <col min="1462" max="1462" width="4.5703125" style="230" customWidth="1"/>
    <col min="1463" max="1463" width="7.5703125" style="230" customWidth="1"/>
    <col min="1464" max="1464" width="5.85546875" style="230" customWidth="1"/>
    <col min="1465" max="1465" width="6.140625" style="230" customWidth="1"/>
    <col min="1466" max="1466" width="6" style="230" customWidth="1"/>
    <col min="1467" max="1467" width="6.28515625" style="230" customWidth="1"/>
    <col min="1468" max="1468" width="8.28515625" style="230" customWidth="1"/>
    <col min="1469" max="1469" width="10.42578125" style="230" customWidth="1"/>
    <col min="1470" max="1668" width="8.85546875" style="230"/>
    <col min="1669" max="1669" width="4.140625" style="230" customWidth="1"/>
    <col min="1670" max="1670" width="12.140625" style="230" customWidth="1"/>
    <col min="1671" max="1671" width="26.5703125" style="230" customWidth="1"/>
    <col min="1672" max="1673" width="5" style="230" customWidth="1"/>
    <col min="1674" max="1674" width="4.5703125" style="230" customWidth="1"/>
    <col min="1675" max="1675" width="7.42578125" style="230" customWidth="1"/>
    <col min="1676" max="1676" width="7.28515625" style="230" customWidth="1"/>
    <col min="1677" max="1678" width="4.7109375" style="230" customWidth="1"/>
    <col min="1679" max="1679" width="7.7109375" style="230" customWidth="1"/>
    <col min="1680" max="1681" width="4.7109375" style="230" customWidth="1"/>
    <col min="1682" max="1682" width="5.7109375" style="230" customWidth="1"/>
    <col min="1683" max="1683" width="5.28515625" style="230" customWidth="1"/>
    <col min="1684" max="1689" width="4.7109375" style="230" customWidth="1"/>
    <col min="1690" max="1690" width="5.85546875" style="230" customWidth="1"/>
    <col min="1691" max="1691" width="7.140625" style="230" customWidth="1"/>
    <col min="1692" max="1699" width="4.7109375" style="230" customWidth="1"/>
    <col min="1700" max="1700" width="5.5703125" style="230" customWidth="1"/>
    <col min="1701" max="1702" width="4.7109375" style="230" customWidth="1"/>
    <col min="1703" max="1704" width="5.5703125" style="230" customWidth="1"/>
    <col min="1705" max="1705" width="4.7109375" style="230" customWidth="1"/>
    <col min="1706" max="1707" width="5.5703125" style="230" customWidth="1"/>
    <col min="1708" max="1709" width="4.7109375" style="230" customWidth="1"/>
    <col min="1710" max="1710" width="6.28515625" style="230" customWidth="1"/>
    <col min="1711" max="1711" width="6" style="230" customWidth="1"/>
    <col min="1712" max="1712" width="7.7109375" style="230" customWidth="1"/>
    <col min="1713" max="1713" width="6.7109375" style="230" customWidth="1"/>
    <col min="1714" max="1714" width="10.42578125" style="230" customWidth="1"/>
    <col min="1715" max="1715" width="9.5703125" style="230" customWidth="1"/>
    <col min="1716" max="1716" width="9.7109375" style="230" customWidth="1"/>
    <col min="1717" max="1717" width="8.28515625" style="230" customWidth="1"/>
    <col min="1718" max="1718" width="4.5703125" style="230" customWidth="1"/>
    <col min="1719" max="1719" width="7.5703125" style="230" customWidth="1"/>
    <col min="1720" max="1720" width="5.85546875" style="230" customWidth="1"/>
    <col min="1721" max="1721" width="6.140625" style="230" customWidth="1"/>
    <col min="1722" max="1722" width="6" style="230" customWidth="1"/>
    <col min="1723" max="1723" width="6.28515625" style="230" customWidth="1"/>
    <col min="1724" max="1724" width="8.28515625" style="230" customWidth="1"/>
    <col min="1725" max="1725" width="10.42578125" style="230" customWidth="1"/>
    <col min="1726" max="1924" width="8.85546875" style="230"/>
    <col min="1925" max="1925" width="4.140625" style="230" customWidth="1"/>
    <col min="1926" max="1926" width="12.140625" style="230" customWidth="1"/>
    <col min="1927" max="1927" width="26.5703125" style="230" customWidth="1"/>
    <col min="1928" max="1929" width="5" style="230" customWidth="1"/>
    <col min="1930" max="1930" width="4.5703125" style="230" customWidth="1"/>
    <col min="1931" max="1931" width="7.42578125" style="230" customWidth="1"/>
    <col min="1932" max="1932" width="7.28515625" style="230" customWidth="1"/>
    <col min="1933" max="1934" width="4.7109375" style="230" customWidth="1"/>
    <col min="1935" max="1935" width="7.7109375" style="230" customWidth="1"/>
    <col min="1936" max="1937" width="4.7109375" style="230" customWidth="1"/>
    <col min="1938" max="1938" width="5.7109375" style="230" customWidth="1"/>
    <col min="1939" max="1939" width="5.28515625" style="230" customWidth="1"/>
    <col min="1940" max="1945" width="4.7109375" style="230" customWidth="1"/>
    <col min="1946" max="1946" width="5.85546875" style="230" customWidth="1"/>
    <col min="1947" max="1947" width="7.140625" style="230" customWidth="1"/>
    <col min="1948" max="1955" width="4.7109375" style="230" customWidth="1"/>
    <col min="1956" max="1956" width="5.5703125" style="230" customWidth="1"/>
    <col min="1957" max="1958" width="4.7109375" style="230" customWidth="1"/>
    <col min="1959" max="1960" width="5.5703125" style="230" customWidth="1"/>
    <col min="1961" max="1961" width="4.7109375" style="230" customWidth="1"/>
    <col min="1962" max="1963" width="5.5703125" style="230" customWidth="1"/>
    <col min="1964" max="1965" width="4.7109375" style="230" customWidth="1"/>
    <col min="1966" max="1966" width="6.28515625" style="230" customWidth="1"/>
    <col min="1967" max="1967" width="6" style="230" customWidth="1"/>
    <col min="1968" max="1968" width="7.7109375" style="230" customWidth="1"/>
    <col min="1969" max="1969" width="6.7109375" style="230" customWidth="1"/>
    <col min="1970" max="1970" width="10.42578125" style="230" customWidth="1"/>
    <col min="1971" max="1971" width="9.5703125" style="230" customWidth="1"/>
    <col min="1972" max="1972" width="9.7109375" style="230" customWidth="1"/>
    <col min="1973" max="1973" width="8.28515625" style="230" customWidth="1"/>
    <col min="1974" max="1974" width="4.5703125" style="230" customWidth="1"/>
    <col min="1975" max="1975" width="7.5703125" style="230" customWidth="1"/>
    <col min="1976" max="1976" width="5.85546875" style="230" customWidth="1"/>
    <col min="1977" max="1977" width="6.140625" style="230" customWidth="1"/>
    <col min="1978" max="1978" width="6" style="230" customWidth="1"/>
    <col min="1979" max="1979" width="6.28515625" style="230" customWidth="1"/>
    <col min="1980" max="1980" width="8.28515625" style="230" customWidth="1"/>
    <col min="1981" max="1981" width="10.42578125" style="230" customWidth="1"/>
    <col min="1982" max="2180" width="8.85546875" style="230"/>
    <col min="2181" max="2181" width="4.140625" style="230" customWidth="1"/>
    <col min="2182" max="2182" width="12.140625" style="230" customWidth="1"/>
    <col min="2183" max="2183" width="26.5703125" style="230" customWidth="1"/>
    <col min="2184" max="2185" width="5" style="230" customWidth="1"/>
    <col min="2186" max="2186" width="4.5703125" style="230" customWidth="1"/>
    <col min="2187" max="2187" width="7.42578125" style="230" customWidth="1"/>
    <col min="2188" max="2188" width="7.28515625" style="230" customWidth="1"/>
    <col min="2189" max="2190" width="4.7109375" style="230" customWidth="1"/>
    <col min="2191" max="2191" width="7.7109375" style="230" customWidth="1"/>
    <col min="2192" max="2193" width="4.7109375" style="230" customWidth="1"/>
    <col min="2194" max="2194" width="5.7109375" style="230" customWidth="1"/>
    <col min="2195" max="2195" width="5.28515625" style="230" customWidth="1"/>
    <col min="2196" max="2201" width="4.7109375" style="230" customWidth="1"/>
    <col min="2202" max="2202" width="5.85546875" style="230" customWidth="1"/>
    <col min="2203" max="2203" width="7.140625" style="230" customWidth="1"/>
    <col min="2204" max="2211" width="4.7109375" style="230" customWidth="1"/>
    <col min="2212" max="2212" width="5.5703125" style="230" customWidth="1"/>
    <col min="2213" max="2214" width="4.7109375" style="230" customWidth="1"/>
    <col min="2215" max="2216" width="5.5703125" style="230" customWidth="1"/>
    <col min="2217" max="2217" width="4.7109375" style="230" customWidth="1"/>
    <col min="2218" max="2219" width="5.5703125" style="230" customWidth="1"/>
    <col min="2220" max="2221" width="4.7109375" style="230" customWidth="1"/>
    <col min="2222" max="2222" width="6.28515625" style="230" customWidth="1"/>
    <col min="2223" max="2223" width="6" style="230" customWidth="1"/>
    <col min="2224" max="2224" width="7.7109375" style="230" customWidth="1"/>
    <col min="2225" max="2225" width="6.7109375" style="230" customWidth="1"/>
    <col min="2226" max="2226" width="10.42578125" style="230" customWidth="1"/>
    <col min="2227" max="2227" width="9.5703125" style="230" customWidth="1"/>
    <col min="2228" max="2228" width="9.7109375" style="230" customWidth="1"/>
    <col min="2229" max="2229" width="8.28515625" style="230" customWidth="1"/>
    <col min="2230" max="2230" width="4.5703125" style="230" customWidth="1"/>
    <col min="2231" max="2231" width="7.5703125" style="230" customWidth="1"/>
    <col min="2232" max="2232" width="5.85546875" style="230" customWidth="1"/>
    <col min="2233" max="2233" width="6.140625" style="230" customWidth="1"/>
    <col min="2234" max="2234" width="6" style="230" customWidth="1"/>
    <col min="2235" max="2235" width="6.28515625" style="230" customWidth="1"/>
    <col min="2236" max="2236" width="8.28515625" style="230" customWidth="1"/>
    <col min="2237" max="2237" width="10.42578125" style="230" customWidth="1"/>
    <col min="2238" max="2436" width="8.85546875" style="230"/>
    <col min="2437" max="2437" width="4.140625" style="230" customWidth="1"/>
    <col min="2438" max="2438" width="12.140625" style="230" customWidth="1"/>
    <col min="2439" max="2439" width="26.5703125" style="230" customWidth="1"/>
    <col min="2440" max="2441" width="5" style="230" customWidth="1"/>
    <col min="2442" max="2442" width="4.5703125" style="230" customWidth="1"/>
    <col min="2443" max="2443" width="7.42578125" style="230" customWidth="1"/>
    <col min="2444" max="2444" width="7.28515625" style="230" customWidth="1"/>
    <col min="2445" max="2446" width="4.7109375" style="230" customWidth="1"/>
    <col min="2447" max="2447" width="7.7109375" style="230" customWidth="1"/>
    <col min="2448" max="2449" width="4.7109375" style="230" customWidth="1"/>
    <col min="2450" max="2450" width="5.7109375" style="230" customWidth="1"/>
    <col min="2451" max="2451" width="5.28515625" style="230" customWidth="1"/>
    <col min="2452" max="2457" width="4.7109375" style="230" customWidth="1"/>
    <col min="2458" max="2458" width="5.85546875" style="230" customWidth="1"/>
    <col min="2459" max="2459" width="7.140625" style="230" customWidth="1"/>
    <col min="2460" max="2467" width="4.7109375" style="230" customWidth="1"/>
    <col min="2468" max="2468" width="5.5703125" style="230" customWidth="1"/>
    <col min="2469" max="2470" width="4.7109375" style="230" customWidth="1"/>
    <col min="2471" max="2472" width="5.5703125" style="230" customWidth="1"/>
    <col min="2473" max="2473" width="4.7109375" style="230" customWidth="1"/>
    <col min="2474" max="2475" width="5.5703125" style="230" customWidth="1"/>
    <col min="2476" max="2477" width="4.7109375" style="230" customWidth="1"/>
    <col min="2478" max="2478" width="6.28515625" style="230" customWidth="1"/>
    <col min="2479" max="2479" width="6" style="230" customWidth="1"/>
    <col min="2480" max="2480" width="7.7109375" style="230" customWidth="1"/>
    <col min="2481" max="2481" width="6.7109375" style="230" customWidth="1"/>
    <col min="2482" max="2482" width="10.42578125" style="230" customWidth="1"/>
    <col min="2483" max="2483" width="9.5703125" style="230" customWidth="1"/>
    <col min="2484" max="2484" width="9.7109375" style="230" customWidth="1"/>
    <col min="2485" max="2485" width="8.28515625" style="230" customWidth="1"/>
    <col min="2486" max="2486" width="4.5703125" style="230" customWidth="1"/>
    <col min="2487" max="2487" width="7.5703125" style="230" customWidth="1"/>
    <col min="2488" max="2488" width="5.85546875" style="230" customWidth="1"/>
    <col min="2489" max="2489" width="6.140625" style="230" customWidth="1"/>
    <col min="2490" max="2490" width="6" style="230" customWidth="1"/>
    <col min="2491" max="2491" width="6.28515625" style="230" customWidth="1"/>
    <col min="2492" max="2492" width="8.28515625" style="230" customWidth="1"/>
    <col min="2493" max="2493" width="10.42578125" style="230" customWidth="1"/>
    <col min="2494" max="2692" width="8.85546875" style="230"/>
    <col min="2693" max="2693" width="4.140625" style="230" customWidth="1"/>
    <col min="2694" max="2694" width="12.140625" style="230" customWidth="1"/>
    <col min="2695" max="2695" width="26.5703125" style="230" customWidth="1"/>
    <col min="2696" max="2697" width="5" style="230" customWidth="1"/>
    <col min="2698" max="2698" width="4.5703125" style="230" customWidth="1"/>
    <col min="2699" max="2699" width="7.42578125" style="230" customWidth="1"/>
    <col min="2700" max="2700" width="7.28515625" style="230" customWidth="1"/>
    <col min="2701" max="2702" width="4.7109375" style="230" customWidth="1"/>
    <col min="2703" max="2703" width="7.7109375" style="230" customWidth="1"/>
    <col min="2704" max="2705" width="4.7109375" style="230" customWidth="1"/>
    <col min="2706" max="2706" width="5.7109375" style="230" customWidth="1"/>
    <col min="2707" max="2707" width="5.28515625" style="230" customWidth="1"/>
    <col min="2708" max="2713" width="4.7109375" style="230" customWidth="1"/>
    <col min="2714" max="2714" width="5.85546875" style="230" customWidth="1"/>
    <col min="2715" max="2715" width="7.140625" style="230" customWidth="1"/>
    <col min="2716" max="2723" width="4.7109375" style="230" customWidth="1"/>
    <col min="2724" max="2724" width="5.5703125" style="230" customWidth="1"/>
    <col min="2725" max="2726" width="4.7109375" style="230" customWidth="1"/>
    <col min="2727" max="2728" width="5.5703125" style="230" customWidth="1"/>
    <col min="2729" max="2729" width="4.7109375" style="230" customWidth="1"/>
    <col min="2730" max="2731" width="5.5703125" style="230" customWidth="1"/>
    <col min="2732" max="2733" width="4.7109375" style="230" customWidth="1"/>
    <col min="2734" max="2734" width="6.28515625" style="230" customWidth="1"/>
    <col min="2735" max="2735" width="6" style="230" customWidth="1"/>
    <col min="2736" max="2736" width="7.7109375" style="230" customWidth="1"/>
    <col min="2737" max="2737" width="6.7109375" style="230" customWidth="1"/>
    <col min="2738" max="2738" width="10.42578125" style="230" customWidth="1"/>
    <col min="2739" max="2739" width="9.5703125" style="230" customWidth="1"/>
    <col min="2740" max="2740" width="9.7109375" style="230" customWidth="1"/>
    <col min="2741" max="2741" width="8.28515625" style="230" customWidth="1"/>
    <col min="2742" max="2742" width="4.5703125" style="230" customWidth="1"/>
    <col min="2743" max="2743" width="7.5703125" style="230" customWidth="1"/>
    <col min="2744" max="2744" width="5.85546875" style="230" customWidth="1"/>
    <col min="2745" max="2745" width="6.140625" style="230" customWidth="1"/>
    <col min="2746" max="2746" width="6" style="230" customWidth="1"/>
    <col min="2747" max="2747" width="6.28515625" style="230" customWidth="1"/>
    <col min="2748" max="2748" width="8.28515625" style="230" customWidth="1"/>
    <col min="2749" max="2749" width="10.42578125" style="230" customWidth="1"/>
    <col min="2750" max="2948" width="8.85546875" style="230"/>
    <col min="2949" max="2949" width="4.140625" style="230" customWidth="1"/>
    <col min="2950" max="2950" width="12.140625" style="230" customWidth="1"/>
    <col min="2951" max="2951" width="26.5703125" style="230" customWidth="1"/>
    <col min="2952" max="2953" width="5" style="230" customWidth="1"/>
    <col min="2954" max="2954" width="4.5703125" style="230" customWidth="1"/>
    <col min="2955" max="2955" width="7.42578125" style="230" customWidth="1"/>
    <col min="2956" max="2956" width="7.28515625" style="230" customWidth="1"/>
    <col min="2957" max="2958" width="4.7109375" style="230" customWidth="1"/>
    <col min="2959" max="2959" width="7.7109375" style="230" customWidth="1"/>
    <col min="2960" max="2961" width="4.7109375" style="230" customWidth="1"/>
    <col min="2962" max="2962" width="5.7109375" style="230" customWidth="1"/>
    <col min="2963" max="2963" width="5.28515625" style="230" customWidth="1"/>
    <col min="2964" max="2969" width="4.7109375" style="230" customWidth="1"/>
    <col min="2970" max="2970" width="5.85546875" style="230" customWidth="1"/>
    <col min="2971" max="2971" width="7.140625" style="230" customWidth="1"/>
    <col min="2972" max="2979" width="4.7109375" style="230" customWidth="1"/>
    <col min="2980" max="2980" width="5.5703125" style="230" customWidth="1"/>
    <col min="2981" max="2982" width="4.7109375" style="230" customWidth="1"/>
    <col min="2983" max="2984" width="5.5703125" style="230" customWidth="1"/>
    <col min="2985" max="2985" width="4.7109375" style="230" customWidth="1"/>
    <col min="2986" max="2987" width="5.5703125" style="230" customWidth="1"/>
    <col min="2988" max="2989" width="4.7109375" style="230" customWidth="1"/>
    <col min="2990" max="2990" width="6.28515625" style="230" customWidth="1"/>
    <col min="2991" max="2991" width="6" style="230" customWidth="1"/>
    <col min="2992" max="2992" width="7.7109375" style="230" customWidth="1"/>
    <col min="2993" max="2993" width="6.7109375" style="230" customWidth="1"/>
    <col min="2994" max="2994" width="10.42578125" style="230" customWidth="1"/>
    <col min="2995" max="2995" width="9.5703125" style="230" customWidth="1"/>
    <col min="2996" max="2996" width="9.7109375" style="230" customWidth="1"/>
    <col min="2997" max="2997" width="8.28515625" style="230" customWidth="1"/>
    <col min="2998" max="2998" width="4.5703125" style="230" customWidth="1"/>
    <col min="2999" max="2999" width="7.5703125" style="230" customWidth="1"/>
    <col min="3000" max="3000" width="5.85546875" style="230" customWidth="1"/>
    <col min="3001" max="3001" width="6.140625" style="230" customWidth="1"/>
    <col min="3002" max="3002" width="6" style="230" customWidth="1"/>
    <col min="3003" max="3003" width="6.28515625" style="230" customWidth="1"/>
    <col min="3004" max="3004" width="8.28515625" style="230" customWidth="1"/>
    <col min="3005" max="3005" width="10.42578125" style="230" customWidth="1"/>
    <col min="3006" max="3204" width="8.85546875" style="230"/>
    <col min="3205" max="3205" width="4.140625" style="230" customWidth="1"/>
    <col min="3206" max="3206" width="12.140625" style="230" customWidth="1"/>
    <col min="3207" max="3207" width="26.5703125" style="230" customWidth="1"/>
    <col min="3208" max="3209" width="5" style="230" customWidth="1"/>
    <col min="3210" max="3210" width="4.5703125" style="230" customWidth="1"/>
    <col min="3211" max="3211" width="7.42578125" style="230" customWidth="1"/>
    <col min="3212" max="3212" width="7.28515625" style="230" customWidth="1"/>
    <col min="3213" max="3214" width="4.7109375" style="230" customWidth="1"/>
    <col min="3215" max="3215" width="7.7109375" style="230" customWidth="1"/>
    <col min="3216" max="3217" width="4.7109375" style="230" customWidth="1"/>
    <col min="3218" max="3218" width="5.7109375" style="230" customWidth="1"/>
    <col min="3219" max="3219" width="5.28515625" style="230" customWidth="1"/>
    <col min="3220" max="3225" width="4.7109375" style="230" customWidth="1"/>
    <col min="3226" max="3226" width="5.85546875" style="230" customWidth="1"/>
    <col min="3227" max="3227" width="7.140625" style="230" customWidth="1"/>
    <col min="3228" max="3235" width="4.7109375" style="230" customWidth="1"/>
    <col min="3236" max="3236" width="5.5703125" style="230" customWidth="1"/>
    <col min="3237" max="3238" width="4.7109375" style="230" customWidth="1"/>
    <col min="3239" max="3240" width="5.5703125" style="230" customWidth="1"/>
    <col min="3241" max="3241" width="4.7109375" style="230" customWidth="1"/>
    <col min="3242" max="3243" width="5.5703125" style="230" customWidth="1"/>
    <col min="3244" max="3245" width="4.7109375" style="230" customWidth="1"/>
    <col min="3246" max="3246" width="6.28515625" style="230" customWidth="1"/>
    <col min="3247" max="3247" width="6" style="230" customWidth="1"/>
    <col min="3248" max="3248" width="7.7109375" style="230" customWidth="1"/>
    <col min="3249" max="3249" width="6.7109375" style="230" customWidth="1"/>
    <col min="3250" max="3250" width="10.42578125" style="230" customWidth="1"/>
    <col min="3251" max="3251" width="9.5703125" style="230" customWidth="1"/>
    <col min="3252" max="3252" width="9.7109375" style="230" customWidth="1"/>
    <col min="3253" max="3253" width="8.28515625" style="230" customWidth="1"/>
    <col min="3254" max="3254" width="4.5703125" style="230" customWidth="1"/>
    <col min="3255" max="3255" width="7.5703125" style="230" customWidth="1"/>
    <col min="3256" max="3256" width="5.85546875" style="230" customWidth="1"/>
    <col min="3257" max="3257" width="6.140625" style="230" customWidth="1"/>
    <col min="3258" max="3258" width="6" style="230" customWidth="1"/>
    <col min="3259" max="3259" width="6.28515625" style="230" customWidth="1"/>
    <col min="3260" max="3260" width="8.28515625" style="230" customWidth="1"/>
    <col min="3261" max="3261" width="10.42578125" style="230" customWidth="1"/>
    <col min="3262" max="3460" width="8.85546875" style="230"/>
    <col min="3461" max="3461" width="4.140625" style="230" customWidth="1"/>
    <col min="3462" max="3462" width="12.140625" style="230" customWidth="1"/>
    <col min="3463" max="3463" width="26.5703125" style="230" customWidth="1"/>
    <col min="3464" max="3465" width="5" style="230" customWidth="1"/>
    <col min="3466" max="3466" width="4.5703125" style="230" customWidth="1"/>
    <col min="3467" max="3467" width="7.42578125" style="230" customWidth="1"/>
    <col min="3468" max="3468" width="7.28515625" style="230" customWidth="1"/>
    <col min="3469" max="3470" width="4.7109375" style="230" customWidth="1"/>
    <col min="3471" max="3471" width="7.7109375" style="230" customWidth="1"/>
    <col min="3472" max="3473" width="4.7109375" style="230" customWidth="1"/>
    <col min="3474" max="3474" width="5.7109375" style="230" customWidth="1"/>
    <col min="3475" max="3475" width="5.28515625" style="230" customWidth="1"/>
    <col min="3476" max="3481" width="4.7109375" style="230" customWidth="1"/>
    <col min="3482" max="3482" width="5.85546875" style="230" customWidth="1"/>
    <col min="3483" max="3483" width="7.140625" style="230" customWidth="1"/>
    <col min="3484" max="3491" width="4.7109375" style="230" customWidth="1"/>
    <col min="3492" max="3492" width="5.5703125" style="230" customWidth="1"/>
    <col min="3493" max="3494" width="4.7109375" style="230" customWidth="1"/>
    <col min="3495" max="3496" width="5.5703125" style="230" customWidth="1"/>
    <col min="3497" max="3497" width="4.7109375" style="230" customWidth="1"/>
    <col min="3498" max="3499" width="5.5703125" style="230" customWidth="1"/>
    <col min="3500" max="3501" width="4.7109375" style="230" customWidth="1"/>
    <col min="3502" max="3502" width="6.28515625" style="230" customWidth="1"/>
    <col min="3503" max="3503" width="6" style="230" customWidth="1"/>
    <col min="3504" max="3504" width="7.7109375" style="230" customWidth="1"/>
    <col min="3505" max="3505" width="6.7109375" style="230" customWidth="1"/>
    <col min="3506" max="3506" width="10.42578125" style="230" customWidth="1"/>
    <col min="3507" max="3507" width="9.5703125" style="230" customWidth="1"/>
    <col min="3508" max="3508" width="9.7109375" style="230" customWidth="1"/>
    <col min="3509" max="3509" width="8.28515625" style="230" customWidth="1"/>
    <col min="3510" max="3510" width="4.5703125" style="230" customWidth="1"/>
    <col min="3511" max="3511" width="7.5703125" style="230" customWidth="1"/>
    <col min="3512" max="3512" width="5.85546875" style="230" customWidth="1"/>
    <col min="3513" max="3513" width="6.140625" style="230" customWidth="1"/>
    <col min="3514" max="3514" width="6" style="230" customWidth="1"/>
    <col min="3515" max="3515" width="6.28515625" style="230" customWidth="1"/>
    <col min="3516" max="3516" width="8.28515625" style="230" customWidth="1"/>
    <col min="3517" max="3517" width="10.42578125" style="230" customWidth="1"/>
    <col min="3518" max="3716" width="8.85546875" style="230"/>
    <col min="3717" max="3717" width="4.140625" style="230" customWidth="1"/>
    <col min="3718" max="3718" width="12.140625" style="230" customWidth="1"/>
    <col min="3719" max="3719" width="26.5703125" style="230" customWidth="1"/>
    <col min="3720" max="3721" width="5" style="230" customWidth="1"/>
    <col min="3722" max="3722" width="4.5703125" style="230" customWidth="1"/>
    <col min="3723" max="3723" width="7.42578125" style="230" customWidth="1"/>
    <col min="3724" max="3724" width="7.28515625" style="230" customWidth="1"/>
    <col min="3725" max="3726" width="4.7109375" style="230" customWidth="1"/>
    <col min="3727" max="3727" width="7.7109375" style="230" customWidth="1"/>
    <col min="3728" max="3729" width="4.7109375" style="230" customWidth="1"/>
    <col min="3730" max="3730" width="5.7109375" style="230" customWidth="1"/>
    <col min="3731" max="3731" width="5.28515625" style="230" customWidth="1"/>
    <col min="3732" max="3737" width="4.7109375" style="230" customWidth="1"/>
    <col min="3738" max="3738" width="5.85546875" style="230" customWidth="1"/>
    <col min="3739" max="3739" width="7.140625" style="230" customWidth="1"/>
    <col min="3740" max="3747" width="4.7109375" style="230" customWidth="1"/>
    <col min="3748" max="3748" width="5.5703125" style="230" customWidth="1"/>
    <col min="3749" max="3750" width="4.7109375" style="230" customWidth="1"/>
    <col min="3751" max="3752" width="5.5703125" style="230" customWidth="1"/>
    <col min="3753" max="3753" width="4.7109375" style="230" customWidth="1"/>
    <col min="3754" max="3755" width="5.5703125" style="230" customWidth="1"/>
    <col min="3756" max="3757" width="4.7109375" style="230" customWidth="1"/>
    <col min="3758" max="3758" width="6.28515625" style="230" customWidth="1"/>
    <col min="3759" max="3759" width="6" style="230" customWidth="1"/>
    <col min="3760" max="3760" width="7.7109375" style="230" customWidth="1"/>
    <col min="3761" max="3761" width="6.7109375" style="230" customWidth="1"/>
    <col min="3762" max="3762" width="10.42578125" style="230" customWidth="1"/>
    <col min="3763" max="3763" width="9.5703125" style="230" customWidth="1"/>
    <col min="3764" max="3764" width="9.7109375" style="230" customWidth="1"/>
    <col min="3765" max="3765" width="8.28515625" style="230" customWidth="1"/>
    <col min="3766" max="3766" width="4.5703125" style="230" customWidth="1"/>
    <col min="3767" max="3767" width="7.5703125" style="230" customWidth="1"/>
    <col min="3768" max="3768" width="5.85546875" style="230" customWidth="1"/>
    <col min="3769" max="3769" width="6.140625" style="230" customWidth="1"/>
    <col min="3770" max="3770" width="6" style="230" customWidth="1"/>
    <col min="3771" max="3771" width="6.28515625" style="230" customWidth="1"/>
    <col min="3772" max="3772" width="8.28515625" style="230" customWidth="1"/>
    <col min="3773" max="3773" width="10.42578125" style="230" customWidth="1"/>
    <col min="3774" max="3972" width="8.85546875" style="230"/>
    <col min="3973" max="3973" width="4.140625" style="230" customWidth="1"/>
    <col min="3974" max="3974" width="12.140625" style="230" customWidth="1"/>
    <col min="3975" max="3975" width="26.5703125" style="230" customWidth="1"/>
    <col min="3976" max="3977" width="5" style="230" customWidth="1"/>
    <col min="3978" max="3978" width="4.5703125" style="230" customWidth="1"/>
    <col min="3979" max="3979" width="7.42578125" style="230" customWidth="1"/>
    <col min="3980" max="3980" width="7.28515625" style="230" customWidth="1"/>
    <col min="3981" max="3982" width="4.7109375" style="230" customWidth="1"/>
    <col min="3983" max="3983" width="7.7109375" style="230" customWidth="1"/>
    <col min="3984" max="3985" width="4.7109375" style="230" customWidth="1"/>
    <col min="3986" max="3986" width="5.7109375" style="230" customWidth="1"/>
    <col min="3987" max="3987" width="5.28515625" style="230" customWidth="1"/>
    <col min="3988" max="3993" width="4.7109375" style="230" customWidth="1"/>
    <col min="3994" max="3994" width="5.85546875" style="230" customWidth="1"/>
    <col min="3995" max="3995" width="7.140625" style="230" customWidth="1"/>
    <col min="3996" max="4003" width="4.7109375" style="230" customWidth="1"/>
    <col min="4004" max="4004" width="5.5703125" style="230" customWidth="1"/>
    <col min="4005" max="4006" width="4.7109375" style="230" customWidth="1"/>
    <col min="4007" max="4008" width="5.5703125" style="230" customWidth="1"/>
    <col min="4009" max="4009" width="4.7109375" style="230" customWidth="1"/>
    <col min="4010" max="4011" width="5.5703125" style="230" customWidth="1"/>
    <col min="4012" max="4013" width="4.7109375" style="230" customWidth="1"/>
    <col min="4014" max="4014" width="6.28515625" style="230" customWidth="1"/>
    <col min="4015" max="4015" width="6" style="230" customWidth="1"/>
    <col min="4016" max="4016" width="7.7109375" style="230" customWidth="1"/>
    <col min="4017" max="4017" width="6.7109375" style="230" customWidth="1"/>
    <col min="4018" max="4018" width="10.42578125" style="230" customWidth="1"/>
    <col min="4019" max="4019" width="9.5703125" style="230" customWidth="1"/>
    <col min="4020" max="4020" width="9.7109375" style="230" customWidth="1"/>
    <col min="4021" max="4021" width="8.28515625" style="230" customWidth="1"/>
    <col min="4022" max="4022" width="4.5703125" style="230" customWidth="1"/>
    <col min="4023" max="4023" width="7.5703125" style="230" customWidth="1"/>
    <col min="4024" max="4024" width="5.85546875" style="230" customWidth="1"/>
    <col min="4025" max="4025" width="6.140625" style="230" customWidth="1"/>
    <col min="4026" max="4026" width="6" style="230" customWidth="1"/>
    <col min="4027" max="4027" width="6.28515625" style="230" customWidth="1"/>
    <col min="4028" max="4028" width="8.28515625" style="230" customWidth="1"/>
    <col min="4029" max="4029" width="10.42578125" style="230" customWidth="1"/>
    <col min="4030" max="4228" width="8.85546875" style="230"/>
    <col min="4229" max="4229" width="4.140625" style="230" customWidth="1"/>
    <col min="4230" max="4230" width="12.140625" style="230" customWidth="1"/>
    <col min="4231" max="4231" width="26.5703125" style="230" customWidth="1"/>
    <col min="4232" max="4233" width="5" style="230" customWidth="1"/>
    <col min="4234" max="4234" width="4.5703125" style="230" customWidth="1"/>
    <col min="4235" max="4235" width="7.42578125" style="230" customWidth="1"/>
    <col min="4236" max="4236" width="7.28515625" style="230" customWidth="1"/>
    <col min="4237" max="4238" width="4.7109375" style="230" customWidth="1"/>
    <col min="4239" max="4239" width="7.7109375" style="230" customWidth="1"/>
    <col min="4240" max="4241" width="4.7109375" style="230" customWidth="1"/>
    <col min="4242" max="4242" width="5.7109375" style="230" customWidth="1"/>
    <col min="4243" max="4243" width="5.28515625" style="230" customWidth="1"/>
    <col min="4244" max="4249" width="4.7109375" style="230" customWidth="1"/>
    <col min="4250" max="4250" width="5.85546875" style="230" customWidth="1"/>
    <col min="4251" max="4251" width="7.140625" style="230" customWidth="1"/>
    <col min="4252" max="4259" width="4.7109375" style="230" customWidth="1"/>
    <col min="4260" max="4260" width="5.5703125" style="230" customWidth="1"/>
    <col min="4261" max="4262" width="4.7109375" style="230" customWidth="1"/>
    <col min="4263" max="4264" width="5.5703125" style="230" customWidth="1"/>
    <col min="4265" max="4265" width="4.7109375" style="230" customWidth="1"/>
    <col min="4266" max="4267" width="5.5703125" style="230" customWidth="1"/>
    <col min="4268" max="4269" width="4.7109375" style="230" customWidth="1"/>
    <col min="4270" max="4270" width="6.28515625" style="230" customWidth="1"/>
    <col min="4271" max="4271" width="6" style="230" customWidth="1"/>
    <col min="4272" max="4272" width="7.7109375" style="230" customWidth="1"/>
    <col min="4273" max="4273" width="6.7109375" style="230" customWidth="1"/>
    <col min="4274" max="4274" width="10.42578125" style="230" customWidth="1"/>
    <col min="4275" max="4275" width="9.5703125" style="230" customWidth="1"/>
    <col min="4276" max="4276" width="9.7109375" style="230" customWidth="1"/>
    <col min="4277" max="4277" width="8.28515625" style="230" customWidth="1"/>
    <col min="4278" max="4278" width="4.5703125" style="230" customWidth="1"/>
    <col min="4279" max="4279" width="7.5703125" style="230" customWidth="1"/>
    <col min="4280" max="4280" width="5.85546875" style="230" customWidth="1"/>
    <col min="4281" max="4281" width="6.140625" style="230" customWidth="1"/>
    <col min="4282" max="4282" width="6" style="230" customWidth="1"/>
    <col min="4283" max="4283" width="6.28515625" style="230" customWidth="1"/>
    <col min="4284" max="4284" width="8.28515625" style="230" customWidth="1"/>
    <col min="4285" max="4285" width="10.42578125" style="230" customWidth="1"/>
    <col min="4286" max="4484" width="8.85546875" style="230"/>
    <col min="4485" max="4485" width="4.140625" style="230" customWidth="1"/>
    <col min="4486" max="4486" width="12.140625" style="230" customWidth="1"/>
    <col min="4487" max="4487" width="26.5703125" style="230" customWidth="1"/>
    <col min="4488" max="4489" width="5" style="230" customWidth="1"/>
    <col min="4490" max="4490" width="4.5703125" style="230" customWidth="1"/>
    <col min="4491" max="4491" width="7.42578125" style="230" customWidth="1"/>
    <col min="4492" max="4492" width="7.28515625" style="230" customWidth="1"/>
    <col min="4493" max="4494" width="4.7109375" style="230" customWidth="1"/>
    <col min="4495" max="4495" width="7.7109375" style="230" customWidth="1"/>
    <col min="4496" max="4497" width="4.7109375" style="230" customWidth="1"/>
    <col min="4498" max="4498" width="5.7109375" style="230" customWidth="1"/>
    <col min="4499" max="4499" width="5.28515625" style="230" customWidth="1"/>
    <col min="4500" max="4505" width="4.7109375" style="230" customWidth="1"/>
    <col min="4506" max="4506" width="5.85546875" style="230" customWidth="1"/>
    <col min="4507" max="4507" width="7.140625" style="230" customWidth="1"/>
    <col min="4508" max="4515" width="4.7109375" style="230" customWidth="1"/>
    <col min="4516" max="4516" width="5.5703125" style="230" customWidth="1"/>
    <col min="4517" max="4518" width="4.7109375" style="230" customWidth="1"/>
    <col min="4519" max="4520" width="5.5703125" style="230" customWidth="1"/>
    <col min="4521" max="4521" width="4.7109375" style="230" customWidth="1"/>
    <col min="4522" max="4523" width="5.5703125" style="230" customWidth="1"/>
    <col min="4524" max="4525" width="4.7109375" style="230" customWidth="1"/>
    <col min="4526" max="4526" width="6.28515625" style="230" customWidth="1"/>
    <col min="4527" max="4527" width="6" style="230" customWidth="1"/>
    <col min="4528" max="4528" width="7.7109375" style="230" customWidth="1"/>
    <col min="4529" max="4529" width="6.7109375" style="230" customWidth="1"/>
    <col min="4530" max="4530" width="10.42578125" style="230" customWidth="1"/>
    <col min="4531" max="4531" width="9.5703125" style="230" customWidth="1"/>
    <col min="4532" max="4532" width="9.7109375" style="230" customWidth="1"/>
    <col min="4533" max="4533" width="8.28515625" style="230" customWidth="1"/>
    <col min="4534" max="4534" width="4.5703125" style="230" customWidth="1"/>
    <col min="4535" max="4535" width="7.5703125" style="230" customWidth="1"/>
    <col min="4536" max="4536" width="5.85546875" style="230" customWidth="1"/>
    <col min="4537" max="4537" width="6.140625" style="230" customWidth="1"/>
    <col min="4538" max="4538" width="6" style="230" customWidth="1"/>
    <col min="4539" max="4539" width="6.28515625" style="230" customWidth="1"/>
    <col min="4540" max="4540" width="8.28515625" style="230" customWidth="1"/>
    <col min="4541" max="4541" width="10.42578125" style="230" customWidth="1"/>
    <col min="4542" max="4740" width="8.85546875" style="230"/>
    <col min="4741" max="4741" width="4.140625" style="230" customWidth="1"/>
    <col min="4742" max="4742" width="12.140625" style="230" customWidth="1"/>
    <col min="4743" max="4743" width="26.5703125" style="230" customWidth="1"/>
    <col min="4744" max="4745" width="5" style="230" customWidth="1"/>
    <col min="4746" max="4746" width="4.5703125" style="230" customWidth="1"/>
    <col min="4747" max="4747" width="7.42578125" style="230" customWidth="1"/>
    <col min="4748" max="4748" width="7.28515625" style="230" customWidth="1"/>
    <col min="4749" max="4750" width="4.7109375" style="230" customWidth="1"/>
    <col min="4751" max="4751" width="7.7109375" style="230" customWidth="1"/>
    <col min="4752" max="4753" width="4.7109375" style="230" customWidth="1"/>
    <col min="4754" max="4754" width="5.7109375" style="230" customWidth="1"/>
    <col min="4755" max="4755" width="5.28515625" style="230" customWidth="1"/>
    <col min="4756" max="4761" width="4.7109375" style="230" customWidth="1"/>
    <col min="4762" max="4762" width="5.85546875" style="230" customWidth="1"/>
    <col min="4763" max="4763" width="7.140625" style="230" customWidth="1"/>
    <col min="4764" max="4771" width="4.7109375" style="230" customWidth="1"/>
    <col min="4772" max="4772" width="5.5703125" style="230" customWidth="1"/>
    <col min="4773" max="4774" width="4.7109375" style="230" customWidth="1"/>
    <col min="4775" max="4776" width="5.5703125" style="230" customWidth="1"/>
    <col min="4777" max="4777" width="4.7109375" style="230" customWidth="1"/>
    <col min="4778" max="4779" width="5.5703125" style="230" customWidth="1"/>
    <col min="4780" max="4781" width="4.7109375" style="230" customWidth="1"/>
    <col min="4782" max="4782" width="6.28515625" style="230" customWidth="1"/>
    <col min="4783" max="4783" width="6" style="230" customWidth="1"/>
    <col min="4784" max="4784" width="7.7109375" style="230" customWidth="1"/>
    <col min="4785" max="4785" width="6.7109375" style="230" customWidth="1"/>
    <col min="4786" max="4786" width="10.42578125" style="230" customWidth="1"/>
    <col min="4787" max="4787" width="9.5703125" style="230" customWidth="1"/>
    <col min="4788" max="4788" width="9.7109375" style="230" customWidth="1"/>
    <col min="4789" max="4789" width="8.28515625" style="230" customWidth="1"/>
    <col min="4790" max="4790" width="4.5703125" style="230" customWidth="1"/>
    <col min="4791" max="4791" width="7.5703125" style="230" customWidth="1"/>
    <col min="4792" max="4792" width="5.85546875" style="230" customWidth="1"/>
    <col min="4793" max="4793" width="6.140625" style="230" customWidth="1"/>
    <col min="4794" max="4794" width="6" style="230" customWidth="1"/>
    <col min="4795" max="4795" width="6.28515625" style="230" customWidth="1"/>
    <col min="4796" max="4796" width="8.28515625" style="230" customWidth="1"/>
    <col min="4797" max="4797" width="10.42578125" style="230" customWidth="1"/>
    <col min="4798" max="4996" width="8.85546875" style="230"/>
    <col min="4997" max="4997" width="4.140625" style="230" customWidth="1"/>
    <col min="4998" max="4998" width="12.140625" style="230" customWidth="1"/>
    <col min="4999" max="4999" width="26.5703125" style="230" customWidth="1"/>
    <col min="5000" max="5001" width="5" style="230" customWidth="1"/>
    <col min="5002" max="5002" width="4.5703125" style="230" customWidth="1"/>
    <col min="5003" max="5003" width="7.42578125" style="230" customWidth="1"/>
    <col min="5004" max="5004" width="7.28515625" style="230" customWidth="1"/>
    <col min="5005" max="5006" width="4.7109375" style="230" customWidth="1"/>
    <col min="5007" max="5007" width="7.7109375" style="230" customWidth="1"/>
    <col min="5008" max="5009" width="4.7109375" style="230" customWidth="1"/>
    <col min="5010" max="5010" width="5.7109375" style="230" customWidth="1"/>
    <col min="5011" max="5011" width="5.28515625" style="230" customWidth="1"/>
    <col min="5012" max="5017" width="4.7109375" style="230" customWidth="1"/>
    <col min="5018" max="5018" width="5.85546875" style="230" customWidth="1"/>
    <col min="5019" max="5019" width="7.140625" style="230" customWidth="1"/>
    <col min="5020" max="5027" width="4.7109375" style="230" customWidth="1"/>
    <col min="5028" max="5028" width="5.5703125" style="230" customWidth="1"/>
    <col min="5029" max="5030" width="4.7109375" style="230" customWidth="1"/>
    <col min="5031" max="5032" width="5.5703125" style="230" customWidth="1"/>
    <col min="5033" max="5033" width="4.7109375" style="230" customWidth="1"/>
    <col min="5034" max="5035" width="5.5703125" style="230" customWidth="1"/>
    <col min="5036" max="5037" width="4.7109375" style="230" customWidth="1"/>
    <col min="5038" max="5038" width="6.28515625" style="230" customWidth="1"/>
    <col min="5039" max="5039" width="6" style="230" customWidth="1"/>
    <col min="5040" max="5040" width="7.7109375" style="230" customWidth="1"/>
    <col min="5041" max="5041" width="6.7109375" style="230" customWidth="1"/>
    <col min="5042" max="5042" width="10.42578125" style="230" customWidth="1"/>
    <col min="5043" max="5043" width="9.5703125" style="230" customWidth="1"/>
    <col min="5044" max="5044" width="9.7109375" style="230" customWidth="1"/>
    <col min="5045" max="5045" width="8.28515625" style="230" customWidth="1"/>
    <col min="5046" max="5046" width="4.5703125" style="230" customWidth="1"/>
    <col min="5047" max="5047" width="7.5703125" style="230" customWidth="1"/>
    <col min="5048" max="5048" width="5.85546875" style="230" customWidth="1"/>
    <col min="5049" max="5049" width="6.140625" style="230" customWidth="1"/>
    <col min="5050" max="5050" width="6" style="230" customWidth="1"/>
    <col min="5051" max="5051" width="6.28515625" style="230" customWidth="1"/>
    <col min="5052" max="5052" width="8.28515625" style="230" customWidth="1"/>
    <col min="5053" max="5053" width="10.42578125" style="230" customWidth="1"/>
    <col min="5054" max="5252" width="8.85546875" style="230"/>
    <col min="5253" max="5253" width="4.140625" style="230" customWidth="1"/>
    <col min="5254" max="5254" width="12.140625" style="230" customWidth="1"/>
    <col min="5255" max="5255" width="26.5703125" style="230" customWidth="1"/>
    <col min="5256" max="5257" width="5" style="230" customWidth="1"/>
    <col min="5258" max="5258" width="4.5703125" style="230" customWidth="1"/>
    <col min="5259" max="5259" width="7.42578125" style="230" customWidth="1"/>
    <col min="5260" max="5260" width="7.28515625" style="230" customWidth="1"/>
    <col min="5261" max="5262" width="4.7109375" style="230" customWidth="1"/>
    <col min="5263" max="5263" width="7.7109375" style="230" customWidth="1"/>
    <col min="5264" max="5265" width="4.7109375" style="230" customWidth="1"/>
    <col min="5266" max="5266" width="5.7109375" style="230" customWidth="1"/>
    <col min="5267" max="5267" width="5.28515625" style="230" customWidth="1"/>
    <col min="5268" max="5273" width="4.7109375" style="230" customWidth="1"/>
    <col min="5274" max="5274" width="5.85546875" style="230" customWidth="1"/>
    <col min="5275" max="5275" width="7.140625" style="230" customWidth="1"/>
    <col min="5276" max="5283" width="4.7109375" style="230" customWidth="1"/>
    <col min="5284" max="5284" width="5.5703125" style="230" customWidth="1"/>
    <col min="5285" max="5286" width="4.7109375" style="230" customWidth="1"/>
    <col min="5287" max="5288" width="5.5703125" style="230" customWidth="1"/>
    <col min="5289" max="5289" width="4.7109375" style="230" customWidth="1"/>
    <col min="5290" max="5291" width="5.5703125" style="230" customWidth="1"/>
    <col min="5292" max="5293" width="4.7109375" style="230" customWidth="1"/>
    <col min="5294" max="5294" width="6.28515625" style="230" customWidth="1"/>
    <col min="5295" max="5295" width="6" style="230" customWidth="1"/>
    <col min="5296" max="5296" width="7.7109375" style="230" customWidth="1"/>
    <col min="5297" max="5297" width="6.7109375" style="230" customWidth="1"/>
    <col min="5298" max="5298" width="10.42578125" style="230" customWidth="1"/>
    <col min="5299" max="5299" width="9.5703125" style="230" customWidth="1"/>
    <col min="5300" max="5300" width="9.7109375" style="230" customWidth="1"/>
    <col min="5301" max="5301" width="8.28515625" style="230" customWidth="1"/>
    <col min="5302" max="5302" width="4.5703125" style="230" customWidth="1"/>
    <col min="5303" max="5303" width="7.5703125" style="230" customWidth="1"/>
    <col min="5304" max="5304" width="5.85546875" style="230" customWidth="1"/>
    <col min="5305" max="5305" width="6.140625" style="230" customWidth="1"/>
    <col min="5306" max="5306" width="6" style="230" customWidth="1"/>
    <col min="5307" max="5307" width="6.28515625" style="230" customWidth="1"/>
    <col min="5308" max="5308" width="8.28515625" style="230" customWidth="1"/>
    <col min="5309" max="5309" width="10.42578125" style="230" customWidth="1"/>
    <col min="5310" max="5508" width="8.85546875" style="230"/>
    <col min="5509" max="5509" width="4.140625" style="230" customWidth="1"/>
    <col min="5510" max="5510" width="12.140625" style="230" customWidth="1"/>
    <col min="5511" max="5511" width="26.5703125" style="230" customWidth="1"/>
    <col min="5512" max="5513" width="5" style="230" customWidth="1"/>
    <col min="5514" max="5514" width="4.5703125" style="230" customWidth="1"/>
    <col min="5515" max="5515" width="7.42578125" style="230" customWidth="1"/>
    <col min="5516" max="5516" width="7.28515625" style="230" customWidth="1"/>
    <col min="5517" max="5518" width="4.7109375" style="230" customWidth="1"/>
    <col min="5519" max="5519" width="7.7109375" style="230" customWidth="1"/>
    <col min="5520" max="5521" width="4.7109375" style="230" customWidth="1"/>
    <col min="5522" max="5522" width="5.7109375" style="230" customWidth="1"/>
    <col min="5523" max="5523" width="5.28515625" style="230" customWidth="1"/>
    <col min="5524" max="5529" width="4.7109375" style="230" customWidth="1"/>
    <col min="5530" max="5530" width="5.85546875" style="230" customWidth="1"/>
    <col min="5531" max="5531" width="7.140625" style="230" customWidth="1"/>
    <col min="5532" max="5539" width="4.7109375" style="230" customWidth="1"/>
    <col min="5540" max="5540" width="5.5703125" style="230" customWidth="1"/>
    <col min="5541" max="5542" width="4.7109375" style="230" customWidth="1"/>
    <col min="5543" max="5544" width="5.5703125" style="230" customWidth="1"/>
    <col min="5545" max="5545" width="4.7109375" style="230" customWidth="1"/>
    <col min="5546" max="5547" width="5.5703125" style="230" customWidth="1"/>
    <col min="5548" max="5549" width="4.7109375" style="230" customWidth="1"/>
    <col min="5550" max="5550" width="6.28515625" style="230" customWidth="1"/>
    <col min="5551" max="5551" width="6" style="230" customWidth="1"/>
    <col min="5552" max="5552" width="7.7109375" style="230" customWidth="1"/>
    <col min="5553" max="5553" width="6.7109375" style="230" customWidth="1"/>
    <col min="5554" max="5554" width="10.42578125" style="230" customWidth="1"/>
    <col min="5555" max="5555" width="9.5703125" style="230" customWidth="1"/>
    <col min="5556" max="5556" width="9.7109375" style="230" customWidth="1"/>
    <col min="5557" max="5557" width="8.28515625" style="230" customWidth="1"/>
    <col min="5558" max="5558" width="4.5703125" style="230" customWidth="1"/>
    <col min="5559" max="5559" width="7.5703125" style="230" customWidth="1"/>
    <col min="5560" max="5560" width="5.85546875" style="230" customWidth="1"/>
    <col min="5561" max="5561" width="6.140625" style="230" customWidth="1"/>
    <col min="5562" max="5562" width="6" style="230" customWidth="1"/>
    <col min="5563" max="5563" width="6.28515625" style="230" customWidth="1"/>
    <col min="5564" max="5564" width="8.28515625" style="230" customWidth="1"/>
    <col min="5565" max="5565" width="10.42578125" style="230" customWidth="1"/>
    <col min="5566" max="5764" width="8.85546875" style="230"/>
    <col min="5765" max="5765" width="4.140625" style="230" customWidth="1"/>
    <col min="5766" max="5766" width="12.140625" style="230" customWidth="1"/>
    <col min="5767" max="5767" width="26.5703125" style="230" customWidth="1"/>
    <col min="5768" max="5769" width="5" style="230" customWidth="1"/>
    <col min="5770" max="5770" width="4.5703125" style="230" customWidth="1"/>
    <col min="5771" max="5771" width="7.42578125" style="230" customWidth="1"/>
    <col min="5772" max="5772" width="7.28515625" style="230" customWidth="1"/>
    <col min="5773" max="5774" width="4.7109375" style="230" customWidth="1"/>
    <col min="5775" max="5775" width="7.7109375" style="230" customWidth="1"/>
    <col min="5776" max="5777" width="4.7109375" style="230" customWidth="1"/>
    <col min="5778" max="5778" width="5.7109375" style="230" customWidth="1"/>
    <col min="5779" max="5779" width="5.28515625" style="230" customWidth="1"/>
    <col min="5780" max="5785" width="4.7109375" style="230" customWidth="1"/>
    <col min="5786" max="5786" width="5.85546875" style="230" customWidth="1"/>
    <col min="5787" max="5787" width="7.140625" style="230" customWidth="1"/>
    <col min="5788" max="5795" width="4.7109375" style="230" customWidth="1"/>
    <col min="5796" max="5796" width="5.5703125" style="230" customWidth="1"/>
    <col min="5797" max="5798" width="4.7109375" style="230" customWidth="1"/>
    <col min="5799" max="5800" width="5.5703125" style="230" customWidth="1"/>
    <col min="5801" max="5801" width="4.7109375" style="230" customWidth="1"/>
    <col min="5802" max="5803" width="5.5703125" style="230" customWidth="1"/>
    <col min="5804" max="5805" width="4.7109375" style="230" customWidth="1"/>
    <col min="5806" max="5806" width="6.28515625" style="230" customWidth="1"/>
    <col min="5807" max="5807" width="6" style="230" customWidth="1"/>
    <col min="5808" max="5808" width="7.7109375" style="230" customWidth="1"/>
    <col min="5809" max="5809" width="6.7109375" style="230" customWidth="1"/>
    <col min="5810" max="5810" width="10.42578125" style="230" customWidth="1"/>
    <col min="5811" max="5811" width="9.5703125" style="230" customWidth="1"/>
    <col min="5812" max="5812" width="9.7109375" style="230" customWidth="1"/>
    <col min="5813" max="5813" width="8.28515625" style="230" customWidth="1"/>
    <col min="5814" max="5814" width="4.5703125" style="230" customWidth="1"/>
    <col min="5815" max="5815" width="7.5703125" style="230" customWidth="1"/>
    <col min="5816" max="5816" width="5.85546875" style="230" customWidth="1"/>
    <col min="5817" max="5817" width="6.140625" style="230" customWidth="1"/>
    <col min="5818" max="5818" width="6" style="230" customWidth="1"/>
    <col min="5819" max="5819" width="6.28515625" style="230" customWidth="1"/>
    <col min="5820" max="5820" width="8.28515625" style="230" customWidth="1"/>
    <col min="5821" max="5821" width="10.42578125" style="230" customWidth="1"/>
    <col min="5822" max="6020" width="8.85546875" style="230"/>
    <col min="6021" max="6021" width="4.140625" style="230" customWidth="1"/>
    <col min="6022" max="6022" width="12.140625" style="230" customWidth="1"/>
    <col min="6023" max="6023" width="26.5703125" style="230" customWidth="1"/>
    <col min="6024" max="6025" width="5" style="230" customWidth="1"/>
    <col min="6026" max="6026" width="4.5703125" style="230" customWidth="1"/>
    <col min="6027" max="6027" width="7.42578125" style="230" customWidth="1"/>
    <col min="6028" max="6028" width="7.28515625" style="230" customWidth="1"/>
    <col min="6029" max="6030" width="4.7109375" style="230" customWidth="1"/>
    <col min="6031" max="6031" width="7.7109375" style="230" customWidth="1"/>
    <col min="6032" max="6033" width="4.7109375" style="230" customWidth="1"/>
    <col min="6034" max="6034" width="5.7109375" style="230" customWidth="1"/>
    <col min="6035" max="6035" width="5.28515625" style="230" customWidth="1"/>
    <col min="6036" max="6041" width="4.7109375" style="230" customWidth="1"/>
    <col min="6042" max="6042" width="5.85546875" style="230" customWidth="1"/>
    <col min="6043" max="6043" width="7.140625" style="230" customWidth="1"/>
    <col min="6044" max="6051" width="4.7109375" style="230" customWidth="1"/>
    <col min="6052" max="6052" width="5.5703125" style="230" customWidth="1"/>
    <col min="6053" max="6054" width="4.7109375" style="230" customWidth="1"/>
    <col min="6055" max="6056" width="5.5703125" style="230" customWidth="1"/>
    <col min="6057" max="6057" width="4.7109375" style="230" customWidth="1"/>
    <col min="6058" max="6059" width="5.5703125" style="230" customWidth="1"/>
    <col min="6060" max="6061" width="4.7109375" style="230" customWidth="1"/>
    <col min="6062" max="6062" width="6.28515625" style="230" customWidth="1"/>
    <col min="6063" max="6063" width="6" style="230" customWidth="1"/>
    <col min="6064" max="6064" width="7.7109375" style="230" customWidth="1"/>
    <col min="6065" max="6065" width="6.7109375" style="230" customWidth="1"/>
    <col min="6066" max="6066" width="10.42578125" style="230" customWidth="1"/>
    <col min="6067" max="6067" width="9.5703125" style="230" customWidth="1"/>
    <col min="6068" max="6068" width="9.7109375" style="230" customWidth="1"/>
    <col min="6069" max="6069" width="8.28515625" style="230" customWidth="1"/>
    <col min="6070" max="6070" width="4.5703125" style="230" customWidth="1"/>
    <col min="6071" max="6071" width="7.5703125" style="230" customWidth="1"/>
    <col min="6072" max="6072" width="5.85546875" style="230" customWidth="1"/>
    <col min="6073" max="6073" width="6.140625" style="230" customWidth="1"/>
    <col min="6074" max="6074" width="6" style="230" customWidth="1"/>
    <col min="6075" max="6075" width="6.28515625" style="230" customWidth="1"/>
    <col min="6076" max="6076" width="8.28515625" style="230" customWidth="1"/>
    <col min="6077" max="6077" width="10.42578125" style="230" customWidth="1"/>
    <col min="6078" max="6276" width="8.85546875" style="230"/>
    <col min="6277" max="6277" width="4.140625" style="230" customWidth="1"/>
    <col min="6278" max="6278" width="12.140625" style="230" customWidth="1"/>
    <col min="6279" max="6279" width="26.5703125" style="230" customWidth="1"/>
    <col min="6280" max="6281" width="5" style="230" customWidth="1"/>
    <col min="6282" max="6282" width="4.5703125" style="230" customWidth="1"/>
    <col min="6283" max="6283" width="7.42578125" style="230" customWidth="1"/>
    <col min="6284" max="6284" width="7.28515625" style="230" customWidth="1"/>
    <col min="6285" max="6286" width="4.7109375" style="230" customWidth="1"/>
    <col min="6287" max="6287" width="7.7109375" style="230" customWidth="1"/>
    <col min="6288" max="6289" width="4.7109375" style="230" customWidth="1"/>
    <col min="6290" max="6290" width="5.7109375" style="230" customWidth="1"/>
    <col min="6291" max="6291" width="5.28515625" style="230" customWidth="1"/>
    <col min="6292" max="6297" width="4.7109375" style="230" customWidth="1"/>
    <col min="6298" max="6298" width="5.85546875" style="230" customWidth="1"/>
    <col min="6299" max="6299" width="7.140625" style="230" customWidth="1"/>
    <col min="6300" max="6307" width="4.7109375" style="230" customWidth="1"/>
    <col min="6308" max="6308" width="5.5703125" style="230" customWidth="1"/>
    <col min="6309" max="6310" width="4.7109375" style="230" customWidth="1"/>
    <col min="6311" max="6312" width="5.5703125" style="230" customWidth="1"/>
    <col min="6313" max="6313" width="4.7109375" style="230" customWidth="1"/>
    <col min="6314" max="6315" width="5.5703125" style="230" customWidth="1"/>
    <col min="6316" max="6317" width="4.7109375" style="230" customWidth="1"/>
    <col min="6318" max="6318" width="6.28515625" style="230" customWidth="1"/>
    <col min="6319" max="6319" width="6" style="230" customWidth="1"/>
    <col min="6320" max="6320" width="7.7109375" style="230" customWidth="1"/>
    <col min="6321" max="6321" width="6.7109375" style="230" customWidth="1"/>
    <col min="6322" max="6322" width="10.42578125" style="230" customWidth="1"/>
    <col min="6323" max="6323" width="9.5703125" style="230" customWidth="1"/>
    <col min="6324" max="6324" width="9.7109375" style="230" customWidth="1"/>
    <col min="6325" max="6325" width="8.28515625" style="230" customWidth="1"/>
    <col min="6326" max="6326" width="4.5703125" style="230" customWidth="1"/>
    <col min="6327" max="6327" width="7.5703125" style="230" customWidth="1"/>
    <col min="6328" max="6328" width="5.85546875" style="230" customWidth="1"/>
    <col min="6329" max="6329" width="6.140625" style="230" customWidth="1"/>
    <col min="6330" max="6330" width="6" style="230" customWidth="1"/>
    <col min="6331" max="6331" width="6.28515625" style="230" customWidth="1"/>
    <col min="6332" max="6332" width="8.28515625" style="230" customWidth="1"/>
    <col min="6333" max="6333" width="10.42578125" style="230" customWidth="1"/>
    <col min="6334" max="6532" width="8.85546875" style="230"/>
    <col min="6533" max="6533" width="4.140625" style="230" customWidth="1"/>
    <col min="6534" max="6534" width="12.140625" style="230" customWidth="1"/>
    <col min="6535" max="6535" width="26.5703125" style="230" customWidth="1"/>
    <col min="6536" max="6537" width="5" style="230" customWidth="1"/>
    <col min="6538" max="6538" width="4.5703125" style="230" customWidth="1"/>
    <col min="6539" max="6539" width="7.42578125" style="230" customWidth="1"/>
    <col min="6540" max="6540" width="7.28515625" style="230" customWidth="1"/>
    <col min="6541" max="6542" width="4.7109375" style="230" customWidth="1"/>
    <col min="6543" max="6543" width="7.7109375" style="230" customWidth="1"/>
    <col min="6544" max="6545" width="4.7109375" style="230" customWidth="1"/>
    <col min="6546" max="6546" width="5.7109375" style="230" customWidth="1"/>
    <col min="6547" max="6547" width="5.28515625" style="230" customWidth="1"/>
    <col min="6548" max="6553" width="4.7109375" style="230" customWidth="1"/>
    <col min="6554" max="6554" width="5.85546875" style="230" customWidth="1"/>
    <col min="6555" max="6555" width="7.140625" style="230" customWidth="1"/>
    <col min="6556" max="6563" width="4.7109375" style="230" customWidth="1"/>
    <col min="6564" max="6564" width="5.5703125" style="230" customWidth="1"/>
    <col min="6565" max="6566" width="4.7109375" style="230" customWidth="1"/>
    <col min="6567" max="6568" width="5.5703125" style="230" customWidth="1"/>
    <col min="6569" max="6569" width="4.7109375" style="230" customWidth="1"/>
    <col min="6570" max="6571" width="5.5703125" style="230" customWidth="1"/>
    <col min="6572" max="6573" width="4.7109375" style="230" customWidth="1"/>
    <col min="6574" max="6574" width="6.28515625" style="230" customWidth="1"/>
    <col min="6575" max="6575" width="6" style="230" customWidth="1"/>
    <col min="6576" max="6576" width="7.7109375" style="230" customWidth="1"/>
    <col min="6577" max="6577" width="6.7109375" style="230" customWidth="1"/>
    <col min="6578" max="6578" width="10.42578125" style="230" customWidth="1"/>
    <col min="6579" max="6579" width="9.5703125" style="230" customWidth="1"/>
    <col min="6580" max="6580" width="9.7109375" style="230" customWidth="1"/>
    <col min="6581" max="6581" width="8.28515625" style="230" customWidth="1"/>
    <col min="6582" max="6582" width="4.5703125" style="230" customWidth="1"/>
    <col min="6583" max="6583" width="7.5703125" style="230" customWidth="1"/>
    <col min="6584" max="6584" width="5.85546875" style="230" customWidth="1"/>
    <col min="6585" max="6585" width="6.140625" style="230" customWidth="1"/>
    <col min="6586" max="6586" width="6" style="230" customWidth="1"/>
    <col min="6587" max="6587" width="6.28515625" style="230" customWidth="1"/>
    <col min="6588" max="6588" width="8.28515625" style="230" customWidth="1"/>
    <col min="6589" max="6589" width="10.42578125" style="230" customWidth="1"/>
    <col min="6590" max="6788" width="8.85546875" style="230"/>
    <col min="6789" max="6789" width="4.140625" style="230" customWidth="1"/>
    <col min="6790" max="6790" width="12.140625" style="230" customWidth="1"/>
    <col min="6791" max="6791" width="26.5703125" style="230" customWidth="1"/>
    <col min="6792" max="6793" width="5" style="230" customWidth="1"/>
    <col min="6794" max="6794" width="4.5703125" style="230" customWidth="1"/>
    <col min="6795" max="6795" width="7.42578125" style="230" customWidth="1"/>
    <col min="6796" max="6796" width="7.28515625" style="230" customWidth="1"/>
    <col min="6797" max="6798" width="4.7109375" style="230" customWidth="1"/>
    <col min="6799" max="6799" width="7.7109375" style="230" customWidth="1"/>
    <col min="6800" max="6801" width="4.7109375" style="230" customWidth="1"/>
    <col min="6802" max="6802" width="5.7109375" style="230" customWidth="1"/>
    <col min="6803" max="6803" width="5.28515625" style="230" customWidth="1"/>
    <col min="6804" max="6809" width="4.7109375" style="230" customWidth="1"/>
    <col min="6810" max="6810" width="5.85546875" style="230" customWidth="1"/>
    <col min="6811" max="6811" width="7.140625" style="230" customWidth="1"/>
    <col min="6812" max="6819" width="4.7109375" style="230" customWidth="1"/>
    <col min="6820" max="6820" width="5.5703125" style="230" customWidth="1"/>
    <col min="6821" max="6822" width="4.7109375" style="230" customWidth="1"/>
    <col min="6823" max="6824" width="5.5703125" style="230" customWidth="1"/>
    <col min="6825" max="6825" width="4.7109375" style="230" customWidth="1"/>
    <col min="6826" max="6827" width="5.5703125" style="230" customWidth="1"/>
    <col min="6828" max="6829" width="4.7109375" style="230" customWidth="1"/>
    <col min="6830" max="6830" width="6.28515625" style="230" customWidth="1"/>
    <col min="6831" max="6831" width="6" style="230" customWidth="1"/>
    <col min="6832" max="6832" width="7.7109375" style="230" customWidth="1"/>
    <col min="6833" max="6833" width="6.7109375" style="230" customWidth="1"/>
    <col min="6834" max="6834" width="10.42578125" style="230" customWidth="1"/>
    <col min="6835" max="6835" width="9.5703125" style="230" customWidth="1"/>
    <col min="6836" max="6836" width="9.7109375" style="230" customWidth="1"/>
    <col min="6837" max="6837" width="8.28515625" style="230" customWidth="1"/>
    <col min="6838" max="6838" width="4.5703125" style="230" customWidth="1"/>
    <col min="6839" max="6839" width="7.5703125" style="230" customWidth="1"/>
    <col min="6840" max="6840" width="5.85546875" style="230" customWidth="1"/>
    <col min="6841" max="6841" width="6.140625" style="230" customWidth="1"/>
    <col min="6842" max="6842" width="6" style="230" customWidth="1"/>
    <col min="6843" max="6843" width="6.28515625" style="230" customWidth="1"/>
    <col min="6844" max="6844" width="8.28515625" style="230" customWidth="1"/>
    <col min="6845" max="6845" width="10.42578125" style="230" customWidth="1"/>
    <col min="6846" max="7044" width="8.85546875" style="230"/>
    <col min="7045" max="7045" width="4.140625" style="230" customWidth="1"/>
    <col min="7046" max="7046" width="12.140625" style="230" customWidth="1"/>
    <col min="7047" max="7047" width="26.5703125" style="230" customWidth="1"/>
    <col min="7048" max="7049" width="5" style="230" customWidth="1"/>
    <col min="7050" max="7050" width="4.5703125" style="230" customWidth="1"/>
    <col min="7051" max="7051" width="7.42578125" style="230" customWidth="1"/>
    <col min="7052" max="7052" width="7.28515625" style="230" customWidth="1"/>
    <col min="7053" max="7054" width="4.7109375" style="230" customWidth="1"/>
    <col min="7055" max="7055" width="7.7109375" style="230" customWidth="1"/>
    <col min="7056" max="7057" width="4.7109375" style="230" customWidth="1"/>
    <col min="7058" max="7058" width="5.7109375" style="230" customWidth="1"/>
    <col min="7059" max="7059" width="5.28515625" style="230" customWidth="1"/>
    <col min="7060" max="7065" width="4.7109375" style="230" customWidth="1"/>
    <col min="7066" max="7066" width="5.85546875" style="230" customWidth="1"/>
    <col min="7067" max="7067" width="7.140625" style="230" customWidth="1"/>
    <col min="7068" max="7075" width="4.7109375" style="230" customWidth="1"/>
    <col min="7076" max="7076" width="5.5703125" style="230" customWidth="1"/>
    <col min="7077" max="7078" width="4.7109375" style="230" customWidth="1"/>
    <col min="7079" max="7080" width="5.5703125" style="230" customWidth="1"/>
    <col min="7081" max="7081" width="4.7109375" style="230" customWidth="1"/>
    <col min="7082" max="7083" width="5.5703125" style="230" customWidth="1"/>
    <col min="7084" max="7085" width="4.7109375" style="230" customWidth="1"/>
    <col min="7086" max="7086" width="6.28515625" style="230" customWidth="1"/>
    <col min="7087" max="7087" width="6" style="230" customWidth="1"/>
    <col min="7088" max="7088" width="7.7109375" style="230" customWidth="1"/>
    <col min="7089" max="7089" width="6.7109375" style="230" customWidth="1"/>
    <col min="7090" max="7090" width="10.42578125" style="230" customWidth="1"/>
    <col min="7091" max="7091" width="9.5703125" style="230" customWidth="1"/>
    <col min="7092" max="7092" width="9.7109375" style="230" customWidth="1"/>
    <col min="7093" max="7093" width="8.28515625" style="230" customWidth="1"/>
    <col min="7094" max="7094" width="4.5703125" style="230" customWidth="1"/>
    <col min="7095" max="7095" width="7.5703125" style="230" customWidth="1"/>
    <col min="7096" max="7096" width="5.85546875" style="230" customWidth="1"/>
    <col min="7097" max="7097" width="6.140625" style="230" customWidth="1"/>
    <col min="7098" max="7098" width="6" style="230" customWidth="1"/>
    <col min="7099" max="7099" width="6.28515625" style="230" customWidth="1"/>
    <col min="7100" max="7100" width="8.28515625" style="230" customWidth="1"/>
    <col min="7101" max="7101" width="10.42578125" style="230" customWidth="1"/>
    <col min="7102" max="7300" width="8.85546875" style="230"/>
    <col min="7301" max="7301" width="4.140625" style="230" customWidth="1"/>
    <col min="7302" max="7302" width="12.140625" style="230" customWidth="1"/>
    <col min="7303" max="7303" width="26.5703125" style="230" customWidth="1"/>
    <col min="7304" max="7305" width="5" style="230" customWidth="1"/>
    <col min="7306" max="7306" width="4.5703125" style="230" customWidth="1"/>
    <col min="7307" max="7307" width="7.42578125" style="230" customWidth="1"/>
    <col min="7308" max="7308" width="7.28515625" style="230" customWidth="1"/>
    <col min="7309" max="7310" width="4.7109375" style="230" customWidth="1"/>
    <col min="7311" max="7311" width="7.7109375" style="230" customWidth="1"/>
    <col min="7312" max="7313" width="4.7109375" style="230" customWidth="1"/>
    <col min="7314" max="7314" width="5.7109375" style="230" customWidth="1"/>
    <col min="7315" max="7315" width="5.28515625" style="230" customWidth="1"/>
    <col min="7316" max="7321" width="4.7109375" style="230" customWidth="1"/>
    <col min="7322" max="7322" width="5.85546875" style="230" customWidth="1"/>
    <col min="7323" max="7323" width="7.140625" style="230" customWidth="1"/>
    <col min="7324" max="7331" width="4.7109375" style="230" customWidth="1"/>
    <col min="7332" max="7332" width="5.5703125" style="230" customWidth="1"/>
    <col min="7333" max="7334" width="4.7109375" style="230" customWidth="1"/>
    <col min="7335" max="7336" width="5.5703125" style="230" customWidth="1"/>
    <col min="7337" max="7337" width="4.7109375" style="230" customWidth="1"/>
    <col min="7338" max="7339" width="5.5703125" style="230" customWidth="1"/>
    <col min="7340" max="7341" width="4.7109375" style="230" customWidth="1"/>
    <col min="7342" max="7342" width="6.28515625" style="230" customWidth="1"/>
    <col min="7343" max="7343" width="6" style="230" customWidth="1"/>
    <col min="7344" max="7344" width="7.7109375" style="230" customWidth="1"/>
    <col min="7345" max="7345" width="6.7109375" style="230" customWidth="1"/>
    <col min="7346" max="7346" width="10.42578125" style="230" customWidth="1"/>
    <col min="7347" max="7347" width="9.5703125" style="230" customWidth="1"/>
    <col min="7348" max="7348" width="9.7109375" style="230" customWidth="1"/>
    <col min="7349" max="7349" width="8.28515625" style="230" customWidth="1"/>
    <col min="7350" max="7350" width="4.5703125" style="230" customWidth="1"/>
    <col min="7351" max="7351" width="7.5703125" style="230" customWidth="1"/>
    <col min="7352" max="7352" width="5.85546875" style="230" customWidth="1"/>
    <col min="7353" max="7353" width="6.140625" style="230" customWidth="1"/>
    <col min="7354" max="7354" width="6" style="230" customWidth="1"/>
    <col min="7355" max="7355" width="6.28515625" style="230" customWidth="1"/>
    <col min="7356" max="7356" width="8.28515625" style="230" customWidth="1"/>
    <col min="7357" max="7357" width="10.42578125" style="230" customWidth="1"/>
    <col min="7358" max="7556" width="8.85546875" style="230"/>
    <col min="7557" max="7557" width="4.140625" style="230" customWidth="1"/>
    <col min="7558" max="7558" width="12.140625" style="230" customWidth="1"/>
    <col min="7559" max="7559" width="26.5703125" style="230" customWidth="1"/>
    <col min="7560" max="7561" width="5" style="230" customWidth="1"/>
    <col min="7562" max="7562" width="4.5703125" style="230" customWidth="1"/>
    <col min="7563" max="7563" width="7.42578125" style="230" customWidth="1"/>
    <col min="7564" max="7564" width="7.28515625" style="230" customWidth="1"/>
    <col min="7565" max="7566" width="4.7109375" style="230" customWidth="1"/>
    <col min="7567" max="7567" width="7.7109375" style="230" customWidth="1"/>
    <col min="7568" max="7569" width="4.7109375" style="230" customWidth="1"/>
    <col min="7570" max="7570" width="5.7109375" style="230" customWidth="1"/>
    <col min="7571" max="7571" width="5.28515625" style="230" customWidth="1"/>
    <col min="7572" max="7577" width="4.7109375" style="230" customWidth="1"/>
    <col min="7578" max="7578" width="5.85546875" style="230" customWidth="1"/>
    <col min="7579" max="7579" width="7.140625" style="230" customWidth="1"/>
    <col min="7580" max="7587" width="4.7109375" style="230" customWidth="1"/>
    <col min="7588" max="7588" width="5.5703125" style="230" customWidth="1"/>
    <col min="7589" max="7590" width="4.7109375" style="230" customWidth="1"/>
    <col min="7591" max="7592" width="5.5703125" style="230" customWidth="1"/>
    <col min="7593" max="7593" width="4.7109375" style="230" customWidth="1"/>
    <col min="7594" max="7595" width="5.5703125" style="230" customWidth="1"/>
    <col min="7596" max="7597" width="4.7109375" style="230" customWidth="1"/>
    <col min="7598" max="7598" width="6.28515625" style="230" customWidth="1"/>
    <col min="7599" max="7599" width="6" style="230" customWidth="1"/>
    <col min="7600" max="7600" width="7.7109375" style="230" customWidth="1"/>
    <col min="7601" max="7601" width="6.7109375" style="230" customWidth="1"/>
    <col min="7602" max="7602" width="10.42578125" style="230" customWidth="1"/>
    <col min="7603" max="7603" width="9.5703125" style="230" customWidth="1"/>
    <col min="7604" max="7604" width="9.7109375" style="230" customWidth="1"/>
    <col min="7605" max="7605" width="8.28515625" style="230" customWidth="1"/>
    <col min="7606" max="7606" width="4.5703125" style="230" customWidth="1"/>
    <col min="7607" max="7607" width="7.5703125" style="230" customWidth="1"/>
    <col min="7608" max="7608" width="5.85546875" style="230" customWidth="1"/>
    <col min="7609" max="7609" width="6.140625" style="230" customWidth="1"/>
    <col min="7610" max="7610" width="6" style="230" customWidth="1"/>
    <col min="7611" max="7611" width="6.28515625" style="230" customWidth="1"/>
    <col min="7612" max="7612" width="8.28515625" style="230" customWidth="1"/>
    <col min="7613" max="7613" width="10.42578125" style="230" customWidth="1"/>
    <col min="7614" max="7812" width="8.85546875" style="230"/>
    <col min="7813" max="7813" width="4.140625" style="230" customWidth="1"/>
    <col min="7814" max="7814" width="12.140625" style="230" customWidth="1"/>
    <col min="7815" max="7815" width="26.5703125" style="230" customWidth="1"/>
    <col min="7816" max="7817" width="5" style="230" customWidth="1"/>
    <col min="7818" max="7818" width="4.5703125" style="230" customWidth="1"/>
    <col min="7819" max="7819" width="7.42578125" style="230" customWidth="1"/>
    <col min="7820" max="7820" width="7.28515625" style="230" customWidth="1"/>
    <col min="7821" max="7822" width="4.7109375" style="230" customWidth="1"/>
    <col min="7823" max="7823" width="7.7109375" style="230" customWidth="1"/>
    <col min="7824" max="7825" width="4.7109375" style="230" customWidth="1"/>
    <col min="7826" max="7826" width="5.7109375" style="230" customWidth="1"/>
    <col min="7827" max="7827" width="5.28515625" style="230" customWidth="1"/>
    <col min="7828" max="7833" width="4.7109375" style="230" customWidth="1"/>
    <col min="7834" max="7834" width="5.85546875" style="230" customWidth="1"/>
    <col min="7835" max="7835" width="7.140625" style="230" customWidth="1"/>
    <col min="7836" max="7843" width="4.7109375" style="230" customWidth="1"/>
    <col min="7844" max="7844" width="5.5703125" style="230" customWidth="1"/>
    <col min="7845" max="7846" width="4.7109375" style="230" customWidth="1"/>
    <col min="7847" max="7848" width="5.5703125" style="230" customWidth="1"/>
    <col min="7849" max="7849" width="4.7109375" style="230" customWidth="1"/>
    <col min="7850" max="7851" width="5.5703125" style="230" customWidth="1"/>
    <col min="7852" max="7853" width="4.7109375" style="230" customWidth="1"/>
    <col min="7854" max="7854" width="6.28515625" style="230" customWidth="1"/>
    <col min="7855" max="7855" width="6" style="230" customWidth="1"/>
    <col min="7856" max="7856" width="7.7109375" style="230" customWidth="1"/>
    <col min="7857" max="7857" width="6.7109375" style="230" customWidth="1"/>
    <col min="7858" max="7858" width="10.42578125" style="230" customWidth="1"/>
    <col min="7859" max="7859" width="9.5703125" style="230" customWidth="1"/>
    <col min="7860" max="7860" width="9.7109375" style="230" customWidth="1"/>
    <col min="7861" max="7861" width="8.28515625" style="230" customWidth="1"/>
    <col min="7862" max="7862" width="4.5703125" style="230" customWidth="1"/>
    <col min="7863" max="7863" width="7.5703125" style="230" customWidth="1"/>
    <col min="7864" max="7864" width="5.85546875" style="230" customWidth="1"/>
    <col min="7865" max="7865" width="6.140625" style="230" customWidth="1"/>
    <col min="7866" max="7866" width="6" style="230" customWidth="1"/>
    <col min="7867" max="7867" width="6.28515625" style="230" customWidth="1"/>
    <col min="7868" max="7868" width="8.28515625" style="230" customWidth="1"/>
    <col min="7869" max="7869" width="10.42578125" style="230" customWidth="1"/>
    <col min="7870" max="8068" width="8.85546875" style="230"/>
    <col min="8069" max="8069" width="4.140625" style="230" customWidth="1"/>
    <col min="8070" max="8070" width="12.140625" style="230" customWidth="1"/>
    <col min="8071" max="8071" width="26.5703125" style="230" customWidth="1"/>
    <col min="8072" max="8073" width="5" style="230" customWidth="1"/>
    <col min="8074" max="8074" width="4.5703125" style="230" customWidth="1"/>
    <col min="8075" max="8075" width="7.42578125" style="230" customWidth="1"/>
    <col min="8076" max="8076" width="7.28515625" style="230" customWidth="1"/>
    <col min="8077" max="8078" width="4.7109375" style="230" customWidth="1"/>
    <col min="8079" max="8079" width="7.7109375" style="230" customWidth="1"/>
    <col min="8080" max="8081" width="4.7109375" style="230" customWidth="1"/>
    <col min="8082" max="8082" width="5.7109375" style="230" customWidth="1"/>
    <col min="8083" max="8083" width="5.28515625" style="230" customWidth="1"/>
    <col min="8084" max="8089" width="4.7109375" style="230" customWidth="1"/>
    <col min="8090" max="8090" width="5.85546875" style="230" customWidth="1"/>
    <col min="8091" max="8091" width="7.140625" style="230" customWidth="1"/>
    <col min="8092" max="8099" width="4.7109375" style="230" customWidth="1"/>
    <col min="8100" max="8100" width="5.5703125" style="230" customWidth="1"/>
    <col min="8101" max="8102" width="4.7109375" style="230" customWidth="1"/>
    <col min="8103" max="8104" width="5.5703125" style="230" customWidth="1"/>
    <col min="8105" max="8105" width="4.7109375" style="230" customWidth="1"/>
    <col min="8106" max="8107" width="5.5703125" style="230" customWidth="1"/>
    <col min="8108" max="8109" width="4.7109375" style="230" customWidth="1"/>
    <col min="8110" max="8110" width="6.28515625" style="230" customWidth="1"/>
    <col min="8111" max="8111" width="6" style="230" customWidth="1"/>
    <col min="8112" max="8112" width="7.7109375" style="230" customWidth="1"/>
    <col min="8113" max="8113" width="6.7109375" style="230" customWidth="1"/>
    <col min="8114" max="8114" width="10.42578125" style="230" customWidth="1"/>
    <col min="8115" max="8115" width="9.5703125" style="230" customWidth="1"/>
    <col min="8116" max="8116" width="9.7109375" style="230" customWidth="1"/>
    <col min="8117" max="8117" width="8.28515625" style="230" customWidth="1"/>
    <col min="8118" max="8118" width="4.5703125" style="230" customWidth="1"/>
    <col min="8119" max="8119" width="7.5703125" style="230" customWidth="1"/>
    <col min="8120" max="8120" width="5.85546875" style="230" customWidth="1"/>
    <col min="8121" max="8121" width="6.140625" style="230" customWidth="1"/>
    <col min="8122" max="8122" width="6" style="230" customWidth="1"/>
    <col min="8123" max="8123" width="6.28515625" style="230" customWidth="1"/>
    <col min="8124" max="8124" width="8.28515625" style="230" customWidth="1"/>
    <col min="8125" max="8125" width="10.42578125" style="230" customWidth="1"/>
    <col min="8126" max="8324" width="8.85546875" style="230"/>
    <col min="8325" max="8325" width="4.140625" style="230" customWidth="1"/>
    <col min="8326" max="8326" width="12.140625" style="230" customWidth="1"/>
    <col min="8327" max="8327" width="26.5703125" style="230" customWidth="1"/>
    <col min="8328" max="8329" width="5" style="230" customWidth="1"/>
    <col min="8330" max="8330" width="4.5703125" style="230" customWidth="1"/>
    <col min="8331" max="8331" width="7.42578125" style="230" customWidth="1"/>
    <col min="8332" max="8332" width="7.28515625" style="230" customWidth="1"/>
    <col min="8333" max="8334" width="4.7109375" style="230" customWidth="1"/>
    <col min="8335" max="8335" width="7.7109375" style="230" customWidth="1"/>
    <col min="8336" max="8337" width="4.7109375" style="230" customWidth="1"/>
    <col min="8338" max="8338" width="5.7109375" style="230" customWidth="1"/>
    <col min="8339" max="8339" width="5.28515625" style="230" customWidth="1"/>
    <col min="8340" max="8345" width="4.7109375" style="230" customWidth="1"/>
    <col min="8346" max="8346" width="5.85546875" style="230" customWidth="1"/>
    <col min="8347" max="8347" width="7.140625" style="230" customWidth="1"/>
    <col min="8348" max="8355" width="4.7109375" style="230" customWidth="1"/>
    <col min="8356" max="8356" width="5.5703125" style="230" customWidth="1"/>
    <col min="8357" max="8358" width="4.7109375" style="230" customWidth="1"/>
    <col min="8359" max="8360" width="5.5703125" style="230" customWidth="1"/>
    <col min="8361" max="8361" width="4.7109375" style="230" customWidth="1"/>
    <col min="8362" max="8363" width="5.5703125" style="230" customWidth="1"/>
    <col min="8364" max="8365" width="4.7109375" style="230" customWidth="1"/>
    <col min="8366" max="8366" width="6.28515625" style="230" customWidth="1"/>
    <col min="8367" max="8367" width="6" style="230" customWidth="1"/>
    <col min="8368" max="8368" width="7.7109375" style="230" customWidth="1"/>
    <col min="8369" max="8369" width="6.7109375" style="230" customWidth="1"/>
    <col min="8370" max="8370" width="10.42578125" style="230" customWidth="1"/>
    <col min="8371" max="8371" width="9.5703125" style="230" customWidth="1"/>
    <col min="8372" max="8372" width="9.7109375" style="230" customWidth="1"/>
    <col min="8373" max="8373" width="8.28515625" style="230" customWidth="1"/>
    <col min="8374" max="8374" width="4.5703125" style="230" customWidth="1"/>
    <col min="8375" max="8375" width="7.5703125" style="230" customWidth="1"/>
    <col min="8376" max="8376" width="5.85546875" style="230" customWidth="1"/>
    <col min="8377" max="8377" width="6.140625" style="230" customWidth="1"/>
    <col min="8378" max="8378" width="6" style="230" customWidth="1"/>
    <col min="8379" max="8379" width="6.28515625" style="230" customWidth="1"/>
    <col min="8380" max="8380" width="8.28515625" style="230" customWidth="1"/>
    <col min="8381" max="8381" width="10.42578125" style="230" customWidth="1"/>
    <col min="8382" max="8580" width="8.85546875" style="230"/>
    <col min="8581" max="8581" width="4.140625" style="230" customWidth="1"/>
    <col min="8582" max="8582" width="12.140625" style="230" customWidth="1"/>
    <col min="8583" max="8583" width="26.5703125" style="230" customWidth="1"/>
    <col min="8584" max="8585" width="5" style="230" customWidth="1"/>
    <col min="8586" max="8586" width="4.5703125" style="230" customWidth="1"/>
    <col min="8587" max="8587" width="7.42578125" style="230" customWidth="1"/>
    <col min="8588" max="8588" width="7.28515625" style="230" customWidth="1"/>
    <col min="8589" max="8590" width="4.7109375" style="230" customWidth="1"/>
    <col min="8591" max="8591" width="7.7109375" style="230" customWidth="1"/>
    <col min="8592" max="8593" width="4.7109375" style="230" customWidth="1"/>
    <col min="8594" max="8594" width="5.7109375" style="230" customWidth="1"/>
    <col min="8595" max="8595" width="5.28515625" style="230" customWidth="1"/>
    <col min="8596" max="8601" width="4.7109375" style="230" customWidth="1"/>
    <col min="8602" max="8602" width="5.85546875" style="230" customWidth="1"/>
    <col min="8603" max="8603" width="7.140625" style="230" customWidth="1"/>
    <col min="8604" max="8611" width="4.7109375" style="230" customWidth="1"/>
    <col min="8612" max="8612" width="5.5703125" style="230" customWidth="1"/>
    <col min="8613" max="8614" width="4.7109375" style="230" customWidth="1"/>
    <col min="8615" max="8616" width="5.5703125" style="230" customWidth="1"/>
    <col min="8617" max="8617" width="4.7109375" style="230" customWidth="1"/>
    <col min="8618" max="8619" width="5.5703125" style="230" customWidth="1"/>
    <col min="8620" max="8621" width="4.7109375" style="230" customWidth="1"/>
    <col min="8622" max="8622" width="6.28515625" style="230" customWidth="1"/>
    <col min="8623" max="8623" width="6" style="230" customWidth="1"/>
    <col min="8624" max="8624" width="7.7109375" style="230" customWidth="1"/>
    <col min="8625" max="8625" width="6.7109375" style="230" customWidth="1"/>
    <col min="8626" max="8626" width="10.42578125" style="230" customWidth="1"/>
    <col min="8627" max="8627" width="9.5703125" style="230" customWidth="1"/>
    <col min="8628" max="8628" width="9.7109375" style="230" customWidth="1"/>
    <col min="8629" max="8629" width="8.28515625" style="230" customWidth="1"/>
    <col min="8630" max="8630" width="4.5703125" style="230" customWidth="1"/>
    <col min="8631" max="8631" width="7.5703125" style="230" customWidth="1"/>
    <col min="8632" max="8632" width="5.85546875" style="230" customWidth="1"/>
    <col min="8633" max="8633" width="6.140625" style="230" customWidth="1"/>
    <col min="8634" max="8634" width="6" style="230" customWidth="1"/>
    <col min="8635" max="8635" width="6.28515625" style="230" customWidth="1"/>
    <col min="8636" max="8636" width="8.28515625" style="230" customWidth="1"/>
    <col min="8637" max="8637" width="10.42578125" style="230" customWidth="1"/>
    <col min="8638" max="8836" width="8.85546875" style="230"/>
    <col min="8837" max="8837" width="4.140625" style="230" customWidth="1"/>
    <col min="8838" max="8838" width="12.140625" style="230" customWidth="1"/>
    <col min="8839" max="8839" width="26.5703125" style="230" customWidth="1"/>
    <col min="8840" max="8841" width="5" style="230" customWidth="1"/>
    <col min="8842" max="8842" width="4.5703125" style="230" customWidth="1"/>
    <col min="8843" max="8843" width="7.42578125" style="230" customWidth="1"/>
    <col min="8844" max="8844" width="7.28515625" style="230" customWidth="1"/>
    <col min="8845" max="8846" width="4.7109375" style="230" customWidth="1"/>
    <col min="8847" max="8847" width="7.7109375" style="230" customWidth="1"/>
    <col min="8848" max="8849" width="4.7109375" style="230" customWidth="1"/>
    <col min="8850" max="8850" width="5.7109375" style="230" customWidth="1"/>
    <col min="8851" max="8851" width="5.28515625" style="230" customWidth="1"/>
    <col min="8852" max="8857" width="4.7109375" style="230" customWidth="1"/>
    <col min="8858" max="8858" width="5.85546875" style="230" customWidth="1"/>
    <col min="8859" max="8859" width="7.140625" style="230" customWidth="1"/>
    <col min="8860" max="8867" width="4.7109375" style="230" customWidth="1"/>
    <col min="8868" max="8868" width="5.5703125" style="230" customWidth="1"/>
    <col min="8869" max="8870" width="4.7109375" style="230" customWidth="1"/>
    <col min="8871" max="8872" width="5.5703125" style="230" customWidth="1"/>
    <col min="8873" max="8873" width="4.7109375" style="230" customWidth="1"/>
    <col min="8874" max="8875" width="5.5703125" style="230" customWidth="1"/>
    <col min="8876" max="8877" width="4.7109375" style="230" customWidth="1"/>
    <col min="8878" max="8878" width="6.28515625" style="230" customWidth="1"/>
    <col min="8879" max="8879" width="6" style="230" customWidth="1"/>
    <col min="8880" max="8880" width="7.7109375" style="230" customWidth="1"/>
    <col min="8881" max="8881" width="6.7109375" style="230" customWidth="1"/>
    <col min="8882" max="8882" width="10.42578125" style="230" customWidth="1"/>
    <col min="8883" max="8883" width="9.5703125" style="230" customWidth="1"/>
    <col min="8884" max="8884" width="9.7109375" style="230" customWidth="1"/>
    <col min="8885" max="8885" width="8.28515625" style="230" customWidth="1"/>
    <col min="8886" max="8886" width="4.5703125" style="230" customWidth="1"/>
    <col min="8887" max="8887" width="7.5703125" style="230" customWidth="1"/>
    <col min="8888" max="8888" width="5.85546875" style="230" customWidth="1"/>
    <col min="8889" max="8889" width="6.140625" style="230" customWidth="1"/>
    <col min="8890" max="8890" width="6" style="230" customWidth="1"/>
    <col min="8891" max="8891" width="6.28515625" style="230" customWidth="1"/>
    <col min="8892" max="8892" width="8.28515625" style="230" customWidth="1"/>
    <col min="8893" max="8893" width="10.42578125" style="230" customWidth="1"/>
    <col min="8894" max="9092" width="8.85546875" style="230"/>
    <col min="9093" max="9093" width="4.140625" style="230" customWidth="1"/>
    <col min="9094" max="9094" width="12.140625" style="230" customWidth="1"/>
    <col min="9095" max="9095" width="26.5703125" style="230" customWidth="1"/>
    <col min="9096" max="9097" width="5" style="230" customWidth="1"/>
    <col min="9098" max="9098" width="4.5703125" style="230" customWidth="1"/>
    <col min="9099" max="9099" width="7.42578125" style="230" customWidth="1"/>
    <col min="9100" max="9100" width="7.28515625" style="230" customWidth="1"/>
    <col min="9101" max="9102" width="4.7109375" style="230" customWidth="1"/>
    <col min="9103" max="9103" width="7.7109375" style="230" customWidth="1"/>
    <col min="9104" max="9105" width="4.7109375" style="230" customWidth="1"/>
    <col min="9106" max="9106" width="5.7109375" style="230" customWidth="1"/>
    <col min="9107" max="9107" width="5.28515625" style="230" customWidth="1"/>
    <col min="9108" max="9113" width="4.7109375" style="230" customWidth="1"/>
    <col min="9114" max="9114" width="5.85546875" style="230" customWidth="1"/>
    <col min="9115" max="9115" width="7.140625" style="230" customWidth="1"/>
    <col min="9116" max="9123" width="4.7109375" style="230" customWidth="1"/>
    <col min="9124" max="9124" width="5.5703125" style="230" customWidth="1"/>
    <col min="9125" max="9126" width="4.7109375" style="230" customWidth="1"/>
    <col min="9127" max="9128" width="5.5703125" style="230" customWidth="1"/>
    <col min="9129" max="9129" width="4.7109375" style="230" customWidth="1"/>
    <col min="9130" max="9131" width="5.5703125" style="230" customWidth="1"/>
    <col min="9132" max="9133" width="4.7109375" style="230" customWidth="1"/>
    <col min="9134" max="9134" width="6.28515625" style="230" customWidth="1"/>
    <col min="9135" max="9135" width="6" style="230" customWidth="1"/>
    <col min="9136" max="9136" width="7.7109375" style="230" customWidth="1"/>
    <col min="9137" max="9137" width="6.7109375" style="230" customWidth="1"/>
    <col min="9138" max="9138" width="10.42578125" style="230" customWidth="1"/>
    <col min="9139" max="9139" width="9.5703125" style="230" customWidth="1"/>
    <col min="9140" max="9140" width="9.7109375" style="230" customWidth="1"/>
    <col min="9141" max="9141" width="8.28515625" style="230" customWidth="1"/>
    <col min="9142" max="9142" width="4.5703125" style="230" customWidth="1"/>
    <col min="9143" max="9143" width="7.5703125" style="230" customWidth="1"/>
    <col min="9144" max="9144" width="5.85546875" style="230" customWidth="1"/>
    <col min="9145" max="9145" width="6.140625" style="230" customWidth="1"/>
    <col min="9146" max="9146" width="6" style="230" customWidth="1"/>
    <col min="9147" max="9147" width="6.28515625" style="230" customWidth="1"/>
    <col min="9148" max="9148" width="8.28515625" style="230" customWidth="1"/>
    <col min="9149" max="9149" width="10.42578125" style="230" customWidth="1"/>
    <col min="9150" max="9348" width="8.85546875" style="230"/>
    <col min="9349" max="9349" width="4.140625" style="230" customWidth="1"/>
    <col min="9350" max="9350" width="12.140625" style="230" customWidth="1"/>
    <col min="9351" max="9351" width="26.5703125" style="230" customWidth="1"/>
    <col min="9352" max="9353" width="5" style="230" customWidth="1"/>
    <col min="9354" max="9354" width="4.5703125" style="230" customWidth="1"/>
    <col min="9355" max="9355" width="7.42578125" style="230" customWidth="1"/>
    <col min="9356" max="9356" width="7.28515625" style="230" customWidth="1"/>
    <col min="9357" max="9358" width="4.7109375" style="230" customWidth="1"/>
    <col min="9359" max="9359" width="7.7109375" style="230" customWidth="1"/>
    <col min="9360" max="9361" width="4.7109375" style="230" customWidth="1"/>
    <col min="9362" max="9362" width="5.7109375" style="230" customWidth="1"/>
    <col min="9363" max="9363" width="5.28515625" style="230" customWidth="1"/>
    <col min="9364" max="9369" width="4.7109375" style="230" customWidth="1"/>
    <col min="9370" max="9370" width="5.85546875" style="230" customWidth="1"/>
    <col min="9371" max="9371" width="7.140625" style="230" customWidth="1"/>
    <col min="9372" max="9379" width="4.7109375" style="230" customWidth="1"/>
    <col min="9380" max="9380" width="5.5703125" style="230" customWidth="1"/>
    <col min="9381" max="9382" width="4.7109375" style="230" customWidth="1"/>
    <col min="9383" max="9384" width="5.5703125" style="230" customWidth="1"/>
    <col min="9385" max="9385" width="4.7109375" style="230" customWidth="1"/>
    <col min="9386" max="9387" width="5.5703125" style="230" customWidth="1"/>
    <col min="9388" max="9389" width="4.7109375" style="230" customWidth="1"/>
    <col min="9390" max="9390" width="6.28515625" style="230" customWidth="1"/>
    <col min="9391" max="9391" width="6" style="230" customWidth="1"/>
    <col min="9392" max="9392" width="7.7109375" style="230" customWidth="1"/>
    <col min="9393" max="9393" width="6.7109375" style="230" customWidth="1"/>
    <col min="9394" max="9394" width="10.42578125" style="230" customWidth="1"/>
    <col min="9395" max="9395" width="9.5703125" style="230" customWidth="1"/>
    <col min="9396" max="9396" width="9.7109375" style="230" customWidth="1"/>
    <col min="9397" max="9397" width="8.28515625" style="230" customWidth="1"/>
    <col min="9398" max="9398" width="4.5703125" style="230" customWidth="1"/>
    <col min="9399" max="9399" width="7.5703125" style="230" customWidth="1"/>
    <col min="9400" max="9400" width="5.85546875" style="230" customWidth="1"/>
    <col min="9401" max="9401" width="6.140625" style="230" customWidth="1"/>
    <col min="9402" max="9402" width="6" style="230" customWidth="1"/>
    <col min="9403" max="9403" width="6.28515625" style="230" customWidth="1"/>
    <col min="9404" max="9404" width="8.28515625" style="230" customWidth="1"/>
    <col min="9405" max="9405" width="10.42578125" style="230" customWidth="1"/>
    <col min="9406" max="9604" width="8.85546875" style="230"/>
    <col min="9605" max="9605" width="4.140625" style="230" customWidth="1"/>
    <col min="9606" max="9606" width="12.140625" style="230" customWidth="1"/>
    <col min="9607" max="9607" width="26.5703125" style="230" customWidth="1"/>
    <col min="9608" max="9609" width="5" style="230" customWidth="1"/>
    <col min="9610" max="9610" width="4.5703125" style="230" customWidth="1"/>
    <col min="9611" max="9611" width="7.42578125" style="230" customWidth="1"/>
    <col min="9612" max="9612" width="7.28515625" style="230" customWidth="1"/>
    <col min="9613" max="9614" width="4.7109375" style="230" customWidth="1"/>
    <col min="9615" max="9615" width="7.7109375" style="230" customWidth="1"/>
    <col min="9616" max="9617" width="4.7109375" style="230" customWidth="1"/>
    <col min="9618" max="9618" width="5.7109375" style="230" customWidth="1"/>
    <col min="9619" max="9619" width="5.28515625" style="230" customWidth="1"/>
    <col min="9620" max="9625" width="4.7109375" style="230" customWidth="1"/>
    <col min="9626" max="9626" width="5.85546875" style="230" customWidth="1"/>
    <col min="9627" max="9627" width="7.140625" style="230" customWidth="1"/>
    <col min="9628" max="9635" width="4.7109375" style="230" customWidth="1"/>
    <col min="9636" max="9636" width="5.5703125" style="230" customWidth="1"/>
    <col min="9637" max="9638" width="4.7109375" style="230" customWidth="1"/>
    <col min="9639" max="9640" width="5.5703125" style="230" customWidth="1"/>
    <col min="9641" max="9641" width="4.7109375" style="230" customWidth="1"/>
    <col min="9642" max="9643" width="5.5703125" style="230" customWidth="1"/>
    <col min="9644" max="9645" width="4.7109375" style="230" customWidth="1"/>
    <col min="9646" max="9646" width="6.28515625" style="230" customWidth="1"/>
    <col min="9647" max="9647" width="6" style="230" customWidth="1"/>
    <col min="9648" max="9648" width="7.7109375" style="230" customWidth="1"/>
    <col min="9649" max="9649" width="6.7109375" style="230" customWidth="1"/>
    <col min="9650" max="9650" width="10.42578125" style="230" customWidth="1"/>
    <col min="9651" max="9651" width="9.5703125" style="230" customWidth="1"/>
    <col min="9652" max="9652" width="9.7109375" style="230" customWidth="1"/>
    <col min="9653" max="9653" width="8.28515625" style="230" customWidth="1"/>
    <col min="9654" max="9654" width="4.5703125" style="230" customWidth="1"/>
    <col min="9655" max="9655" width="7.5703125" style="230" customWidth="1"/>
    <col min="9656" max="9656" width="5.85546875" style="230" customWidth="1"/>
    <col min="9657" max="9657" width="6.140625" style="230" customWidth="1"/>
    <col min="9658" max="9658" width="6" style="230" customWidth="1"/>
    <col min="9659" max="9659" width="6.28515625" style="230" customWidth="1"/>
    <col min="9660" max="9660" width="8.28515625" style="230" customWidth="1"/>
    <col min="9661" max="9661" width="10.42578125" style="230" customWidth="1"/>
    <col min="9662" max="9860" width="8.85546875" style="230"/>
    <col min="9861" max="9861" width="4.140625" style="230" customWidth="1"/>
    <col min="9862" max="9862" width="12.140625" style="230" customWidth="1"/>
    <col min="9863" max="9863" width="26.5703125" style="230" customWidth="1"/>
    <col min="9864" max="9865" width="5" style="230" customWidth="1"/>
    <col min="9866" max="9866" width="4.5703125" style="230" customWidth="1"/>
    <col min="9867" max="9867" width="7.42578125" style="230" customWidth="1"/>
    <col min="9868" max="9868" width="7.28515625" style="230" customWidth="1"/>
    <col min="9869" max="9870" width="4.7109375" style="230" customWidth="1"/>
    <col min="9871" max="9871" width="7.7109375" style="230" customWidth="1"/>
    <col min="9872" max="9873" width="4.7109375" style="230" customWidth="1"/>
    <col min="9874" max="9874" width="5.7109375" style="230" customWidth="1"/>
    <col min="9875" max="9875" width="5.28515625" style="230" customWidth="1"/>
    <col min="9876" max="9881" width="4.7109375" style="230" customWidth="1"/>
    <col min="9882" max="9882" width="5.85546875" style="230" customWidth="1"/>
    <col min="9883" max="9883" width="7.140625" style="230" customWidth="1"/>
    <col min="9884" max="9891" width="4.7109375" style="230" customWidth="1"/>
    <col min="9892" max="9892" width="5.5703125" style="230" customWidth="1"/>
    <col min="9893" max="9894" width="4.7109375" style="230" customWidth="1"/>
    <col min="9895" max="9896" width="5.5703125" style="230" customWidth="1"/>
    <col min="9897" max="9897" width="4.7109375" style="230" customWidth="1"/>
    <col min="9898" max="9899" width="5.5703125" style="230" customWidth="1"/>
    <col min="9900" max="9901" width="4.7109375" style="230" customWidth="1"/>
    <col min="9902" max="9902" width="6.28515625" style="230" customWidth="1"/>
    <col min="9903" max="9903" width="6" style="230" customWidth="1"/>
    <col min="9904" max="9904" width="7.7109375" style="230" customWidth="1"/>
    <col min="9905" max="9905" width="6.7109375" style="230" customWidth="1"/>
    <col min="9906" max="9906" width="10.42578125" style="230" customWidth="1"/>
    <col min="9907" max="9907" width="9.5703125" style="230" customWidth="1"/>
    <col min="9908" max="9908" width="9.7109375" style="230" customWidth="1"/>
    <col min="9909" max="9909" width="8.28515625" style="230" customWidth="1"/>
    <col min="9910" max="9910" width="4.5703125" style="230" customWidth="1"/>
    <col min="9911" max="9911" width="7.5703125" style="230" customWidth="1"/>
    <col min="9912" max="9912" width="5.85546875" style="230" customWidth="1"/>
    <col min="9913" max="9913" width="6.140625" style="230" customWidth="1"/>
    <col min="9914" max="9914" width="6" style="230" customWidth="1"/>
    <col min="9915" max="9915" width="6.28515625" style="230" customWidth="1"/>
    <col min="9916" max="9916" width="8.28515625" style="230" customWidth="1"/>
    <col min="9917" max="9917" width="10.42578125" style="230" customWidth="1"/>
    <col min="9918" max="10116" width="8.85546875" style="230"/>
    <col min="10117" max="10117" width="4.140625" style="230" customWidth="1"/>
    <col min="10118" max="10118" width="12.140625" style="230" customWidth="1"/>
    <col min="10119" max="10119" width="26.5703125" style="230" customWidth="1"/>
    <col min="10120" max="10121" width="5" style="230" customWidth="1"/>
    <col min="10122" max="10122" width="4.5703125" style="230" customWidth="1"/>
    <col min="10123" max="10123" width="7.42578125" style="230" customWidth="1"/>
    <col min="10124" max="10124" width="7.28515625" style="230" customWidth="1"/>
    <col min="10125" max="10126" width="4.7109375" style="230" customWidth="1"/>
    <col min="10127" max="10127" width="7.7109375" style="230" customWidth="1"/>
    <col min="10128" max="10129" width="4.7109375" style="230" customWidth="1"/>
    <col min="10130" max="10130" width="5.7109375" style="230" customWidth="1"/>
    <col min="10131" max="10131" width="5.28515625" style="230" customWidth="1"/>
    <col min="10132" max="10137" width="4.7109375" style="230" customWidth="1"/>
    <col min="10138" max="10138" width="5.85546875" style="230" customWidth="1"/>
    <col min="10139" max="10139" width="7.140625" style="230" customWidth="1"/>
    <col min="10140" max="10147" width="4.7109375" style="230" customWidth="1"/>
    <col min="10148" max="10148" width="5.5703125" style="230" customWidth="1"/>
    <col min="10149" max="10150" width="4.7109375" style="230" customWidth="1"/>
    <col min="10151" max="10152" width="5.5703125" style="230" customWidth="1"/>
    <col min="10153" max="10153" width="4.7109375" style="230" customWidth="1"/>
    <col min="10154" max="10155" width="5.5703125" style="230" customWidth="1"/>
    <col min="10156" max="10157" width="4.7109375" style="230" customWidth="1"/>
    <col min="10158" max="10158" width="6.28515625" style="230" customWidth="1"/>
    <col min="10159" max="10159" width="6" style="230" customWidth="1"/>
    <col min="10160" max="10160" width="7.7109375" style="230" customWidth="1"/>
    <col min="10161" max="10161" width="6.7109375" style="230" customWidth="1"/>
    <col min="10162" max="10162" width="10.42578125" style="230" customWidth="1"/>
    <col min="10163" max="10163" width="9.5703125" style="230" customWidth="1"/>
    <col min="10164" max="10164" width="9.7109375" style="230" customWidth="1"/>
    <col min="10165" max="10165" width="8.28515625" style="230" customWidth="1"/>
    <col min="10166" max="10166" width="4.5703125" style="230" customWidth="1"/>
    <col min="10167" max="10167" width="7.5703125" style="230" customWidth="1"/>
    <col min="10168" max="10168" width="5.85546875" style="230" customWidth="1"/>
    <col min="10169" max="10169" width="6.140625" style="230" customWidth="1"/>
    <col min="10170" max="10170" width="6" style="230" customWidth="1"/>
    <col min="10171" max="10171" width="6.28515625" style="230" customWidth="1"/>
    <col min="10172" max="10172" width="8.28515625" style="230" customWidth="1"/>
    <col min="10173" max="10173" width="10.42578125" style="230" customWidth="1"/>
    <col min="10174" max="10372" width="8.85546875" style="230"/>
    <col min="10373" max="10373" width="4.140625" style="230" customWidth="1"/>
    <col min="10374" max="10374" width="12.140625" style="230" customWidth="1"/>
    <col min="10375" max="10375" width="26.5703125" style="230" customWidth="1"/>
    <col min="10376" max="10377" width="5" style="230" customWidth="1"/>
    <col min="10378" max="10378" width="4.5703125" style="230" customWidth="1"/>
    <col min="10379" max="10379" width="7.42578125" style="230" customWidth="1"/>
    <col min="10380" max="10380" width="7.28515625" style="230" customWidth="1"/>
    <col min="10381" max="10382" width="4.7109375" style="230" customWidth="1"/>
    <col min="10383" max="10383" width="7.7109375" style="230" customWidth="1"/>
    <col min="10384" max="10385" width="4.7109375" style="230" customWidth="1"/>
    <col min="10386" max="10386" width="5.7109375" style="230" customWidth="1"/>
    <col min="10387" max="10387" width="5.28515625" style="230" customWidth="1"/>
    <col min="10388" max="10393" width="4.7109375" style="230" customWidth="1"/>
    <col min="10394" max="10394" width="5.85546875" style="230" customWidth="1"/>
    <col min="10395" max="10395" width="7.140625" style="230" customWidth="1"/>
    <col min="10396" max="10403" width="4.7109375" style="230" customWidth="1"/>
    <col min="10404" max="10404" width="5.5703125" style="230" customWidth="1"/>
    <col min="10405" max="10406" width="4.7109375" style="230" customWidth="1"/>
    <col min="10407" max="10408" width="5.5703125" style="230" customWidth="1"/>
    <col min="10409" max="10409" width="4.7109375" style="230" customWidth="1"/>
    <col min="10410" max="10411" width="5.5703125" style="230" customWidth="1"/>
    <col min="10412" max="10413" width="4.7109375" style="230" customWidth="1"/>
    <col min="10414" max="10414" width="6.28515625" style="230" customWidth="1"/>
    <col min="10415" max="10415" width="6" style="230" customWidth="1"/>
    <col min="10416" max="10416" width="7.7109375" style="230" customWidth="1"/>
    <col min="10417" max="10417" width="6.7109375" style="230" customWidth="1"/>
    <col min="10418" max="10418" width="10.42578125" style="230" customWidth="1"/>
    <col min="10419" max="10419" width="9.5703125" style="230" customWidth="1"/>
    <col min="10420" max="10420" width="9.7109375" style="230" customWidth="1"/>
    <col min="10421" max="10421" width="8.28515625" style="230" customWidth="1"/>
    <col min="10422" max="10422" width="4.5703125" style="230" customWidth="1"/>
    <col min="10423" max="10423" width="7.5703125" style="230" customWidth="1"/>
    <col min="10424" max="10424" width="5.85546875" style="230" customWidth="1"/>
    <col min="10425" max="10425" width="6.140625" style="230" customWidth="1"/>
    <col min="10426" max="10426" width="6" style="230" customWidth="1"/>
    <col min="10427" max="10427" width="6.28515625" style="230" customWidth="1"/>
    <col min="10428" max="10428" width="8.28515625" style="230" customWidth="1"/>
    <col min="10429" max="10429" width="10.42578125" style="230" customWidth="1"/>
    <col min="10430" max="10628" width="8.85546875" style="230"/>
    <col min="10629" max="10629" width="4.140625" style="230" customWidth="1"/>
    <col min="10630" max="10630" width="12.140625" style="230" customWidth="1"/>
    <col min="10631" max="10631" width="26.5703125" style="230" customWidth="1"/>
    <col min="10632" max="10633" width="5" style="230" customWidth="1"/>
    <col min="10634" max="10634" width="4.5703125" style="230" customWidth="1"/>
    <col min="10635" max="10635" width="7.42578125" style="230" customWidth="1"/>
    <col min="10636" max="10636" width="7.28515625" style="230" customWidth="1"/>
    <col min="10637" max="10638" width="4.7109375" style="230" customWidth="1"/>
    <col min="10639" max="10639" width="7.7109375" style="230" customWidth="1"/>
    <col min="10640" max="10641" width="4.7109375" style="230" customWidth="1"/>
    <col min="10642" max="10642" width="5.7109375" style="230" customWidth="1"/>
    <col min="10643" max="10643" width="5.28515625" style="230" customWidth="1"/>
    <col min="10644" max="10649" width="4.7109375" style="230" customWidth="1"/>
    <col min="10650" max="10650" width="5.85546875" style="230" customWidth="1"/>
    <col min="10651" max="10651" width="7.140625" style="230" customWidth="1"/>
    <col min="10652" max="10659" width="4.7109375" style="230" customWidth="1"/>
    <col min="10660" max="10660" width="5.5703125" style="230" customWidth="1"/>
    <col min="10661" max="10662" width="4.7109375" style="230" customWidth="1"/>
    <col min="10663" max="10664" width="5.5703125" style="230" customWidth="1"/>
    <col min="10665" max="10665" width="4.7109375" style="230" customWidth="1"/>
    <col min="10666" max="10667" width="5.5703125" style="230" customWidth="1"/>
    <col min="10668" max="10669" width="4.7109375" style="230" customWidth="1"/>
    <col min="10670" max="10670" width="6.28515625" style="230" customWidth="1"/>
    <col min="10671" max="10671" width="6" style="230" customWidth="1"/>
    <col min="10672" max="10672" width="7.7109375" style="230" customWidth="1"/>
    <col min="10673" max="10673" width="6.7109375" style="230" customWidth="1"/>
    <col min="10674" max="10674" width="10.42578125" style="230" customWidth="1"/>
    <col min="10675" max="10675" width="9.5703125" style="230" customWidth="1"/>
    <col min="10676" max="10676" width="9.7109375" style="230" customWidth="1"/>
    <col min="10677" max="10677" width="8.28515625" style="230" customWidth="1"/>
    <col min="10678" max="10678" width="4.5703125" style="230" customWidth="1"/>
    <col min="10679" max="10679" width="7.5703125" style="230" customWidth="1"/>
    <col min="10680" max="10680" width="5.85546875" style="230" customWidth="1"/>
    <col min="10681" max="10681" width="6.140625" style="230" customWidth="1"/>
    <col min="10682" max="10682" width="6" style="230" customWidth="1"/>
    <col min="10683" max="10683" width="6.28515625" style="230" customWidth="1"/>
    <col min="10684" max="10684" width="8.28515625" style="230" customWidth="1"/>
    <col min="10685" max="10685" width="10.42578125" style="230" customWidth="1"/>
    <col min="10686" max="10884" width="8.85546875" style="230"/>
    <col min="10885" max="10885" width="4.140625" style="230" customWidth="1"/>
    <col min="10886" max="10886" width="12.140625" style="230" customWidth="1"/>
    <col min="10887" max="10887" width="26.5703125" style="230" customWidth="1"/>
    <col min="10888" max="10889" width="5" style="230" customWidth="1"/>
    <col min="10890" max="10890" width="4.5703125" style="230" customWidth="1"/>
    <col min="10891" max="10891" width="7.42578125" style="230" customWidth="1"/>
    <col min="10892" max="10892" width="7.28515625" style="230" customWidth="1"/>
    <col min="10893" max="10894" width="4.7109375" style="230" customWidth="1"/>
    <col min="10895" max="10895" width="7.7109375" style="230" customWidth="1"/>
    <col min="10896" max="10897" width="4.7109375" style="230" customWidth="1"/>
    <col min="10898" max="10898" width="5.7109375" style="230" customWidth="1"/>
    <col min="10899" max="10899" width="5.28515625" style="230" customWidth="1"/>
    <col min="10900" max="10905" width="4.7109375" style="230" customWidth="1"/>
    <col min="10906" max="10906" width="5.85546875" style="230" customWidth="1"/>
    <col min="10907" max="10907" width="7.140625" style="230" customWidth="1"/>
    <col min="10908" max="10915" width="4.7109375" style="230" customWidth="1"/>
    <col min="10916" max="10916" width="5.5703125" style="230" customWidth="1"/>
    <col min="10917" max="10918" width="4.7109375" style="230" customWidth="1"/>
    <col min="10919" max="10920" width="5.5703125" style="230" customWidth="1"/>
    <col min="10921" max="10921" width="4.7109375" style="230" customWidth="1"/>
    <col min="10922" max="10923" width="5.5703125" style="230" customWidth="1"/>
    <col min="10924" max="10925" width="4.7109375" style="230" customWidth="1"/>
    <col min="10926" max="10926" width="6.28515625" style="230" customWidth="1"/>
    <col min="10927" max="10927" width="6" style="230" customWidth="1"/>
    <col min="10928" max="10928" width="7.7109375" style="230" customWidth="1"/>
    <col min="10929" max="10929" width="6.7109375" style="230" customWidth="1"/>
    <col min="10930" max="10930" width="10.42578125" style="230" customWidth="1"/>
    <col min="10931" max="10931" width="9.5703125" style="230" customWidth="1"/>
    <col min="10932" max="10932" width="9.7109375" style="230" customWidth="1"/>
    <col min="10933" max="10933" width="8.28515625" style="230" customWidth="1"/>
    <col min="10934" max="10934" width="4.5703125" style="230" customWidth="1"/>
    <col min="10935" max="10935" width="7.5703125" style="230" customWidth="1"/>
    <col min="10936" max="10936" width="5.85546875" style="230" customWidth="1"/>
    <col min="10937" max="10937" width="6.140625" style="230" customWidth="1"/>
    <col min="10938" max="10938" width="6" style="230" customWidth="1"/>
    <col min="10939" max="10939" width="6.28515625" style="230" customWidth="1"/>
    <col min="10940" max="10940" width="8.28515625" style="230" customWidth="1"/>
    <col min="10941" max="10941" width="10.42578125" style="230" customWidth="1"/>
    <col min="10942" max="11140" width="8.85546875" style="230"/>
    <col min="11141" max="11141" width="4.140625" style="230" customWidth="1"/>
    <col min="11142" max="11142" width="12.140625" style="230" customWidth="1"/>
    <col min="11143" max="11143" width="26.5703125" style="230" customWidth="1"/>
    <col min="11144" max="11145" width="5" style="230" customWidth="1"/>
    <col min="11146" max="11146" width="4.5703125" style="230" customWidth="1"/>
    <col min="11147" max="11147" width="7.42578125" style="230" customWidth="1"/>
    <col min="11148" max="11148" width="7.28515625" style="230" customWidth="1"/>
    <col min="11149" max="11150" width="4.7109375" style="230" customWidth="1"/>
    <col min="11151" max="11151" width="7.7109375" style="230" customWidth="1"/>
    <col min="11152" max="11153" width="4.7109375" style="230" customWidth="1"/>
    <col min="11154" max="11154" width="5.7109375" style="230" customWidth="1"/>
    <col min="11155" max="11155" width="5.28515625" style="230" customWidth="1"/>
    <col min="11156" max="11161" width="4.7109375" style="230" customWidth="1"/>
    <col min="11162" max="11162" width="5.85546875" style="230" customWidth="1"/>
    <col min="11163" max="11163" width="7.140625" style="230" customWidth="1"/>
    <col min="11164" max="11171" width="4.7109375" style="230" customWidth="1"/>
    <col min="11172" max="11172" width="5.5703125" style="230" customWidth="1"/>
    <col min="11173" max="11174" width="4.7109375" style="230" customWidth="1"/>
    <col min="11175" max="11176" width="5.5703125" style="230" customWidth="1"/>
    <col min="11177" max="11177" width="4.7109375" style="230" customWidth="1"/>
    <col min="11178" max="11179" width="5.5703125" style="230" customWidth="1"/>
    <col min="11180" max="11181" width="4.7109375" style="230" customWidth="1"/>
    <col min="11182" max="11182" width="6.28515625" style="230" customWidth="1"/>
    <col min="11183" max="11183" width="6" style="230" customWidth="1"/>
    <col min="11184" max="11184" width="7.7109375" style="230" customWidth="1"/>
    <col min="11185" max="11185" width="6.7109375" style="230" customWidth="1"/>
    <col min="11186" max="11186" width="10.42578125" style="230" customWidth="1"/>
    <col min="11187" max="11187" width="9.5703125" style="230" customWidth="1"/>
    <col min="11188" max="11188" width="9.7109375" style="230" customWidth="1"/>
    <col min="11189" max="11189" width="8.28515625" style="230" customWidth="1"/>
    <col min="11190" max="11190" width="4.5703125" style="230" customWidth="1"/>
    <col min="11191" max="11191" width="7.5703125" style="230" customWidth="1"/>
    <col min="11192" max="11192" width="5.85546875" style="230" customWidth="1"/>
    <col min="11193" max="11193" width="6.140625" style="230" customWidth="1"/>
    <col min="11194" max="11194" width="6" style="230" customWidth="1"/>
    <col min="11195" max="11195" width="6.28515625" style="230" customWidth="1"/>
    <col min="11196" max="11196" width="8.28515625" style="230" customWidth="1"/>
    <col min="11197" max="11197" width="10.42578125" style="230" customWidth="1"/>
    <col min="11198" max="11396" width="8.85546875" style="230"/>
    <col min="11397" max="11397" width="4.140625" style="230" customWidth="1"/>
    <col min="11398" max="11398" width="12.140625" style="230" customWidth="1"/>
    <col min="11399" max="11399" width="26.5703125" style="230" customWidth="1"/>
    <col min="11400" max="11401" width="5" style="230" customWidth="1"/>
    <col min="11402" max="11402" width="4.5703125" style="230" customWidth="1"/>
    <col min="11403" max="11403" width="7.42578125" style="230" customWidth="1"/>
    <col min="11404" max="11404" width="7.28515625" style="230" customWidth="1"/>
    <col min="11405" max="11406" width="4.7109375" style="230" customWidth="1"/>
    <col min="11407" max="11407" width="7.7109375" style="230" customWidth="1"/>
    <col min="11408" max="11409" width="4.7109375" style="230" customWidth="1"/>
    <col min="11410" max="11410" width="5.7109375" style="230" customWidth="1"/>
    <col min="11411" max="11411" width="5.28515625" style="230" customWidth="1"/>
    <col min="11412" max="11417" width="4.7109375" style="230" customWidth="1"/>
    <col min="11418" max="11418" width="5.85546875" style="230" customWidth="1"/>
    <col min="11419" max="11419" width="7.140625" style="230" customWidth="1"/>
    <col min="11420" max="11427" width="4.7109375" style="230" customWidth="1"/>
    <col min="11428" max="11428" width="5.5703125" style="230" customWidth="1"/>
    <col min="11429" max="11430" width="4.7109375" style="230" customWidth="1"/>
    <col min="11431" max="11432" width="5.5703125" style="230" customWidth="1"/>
    <col min="11433" max="11433" width="4.7109375" style="230" customWidth="1"/>
    <col min="11434" max="11435" width="5.5703125" style="230" customWidth="1"/>
    <col min="11436" max="11437" width="4.7109375" style="230" customWidth="1"/>
    <col min="11438" max="11438" width="6.28515625" style="230" customWidth="1"/>
    <col min="11439" max="11439" width="6" style="230" customWidth="1"/>
    <col min="11440" max="11440" width="7.7109375" style="230" customWidth="1"/>
    <col min="11441" max="11441" width="6.7109375" style="230" customWidth="1"/>
    <col min="11442" max="11442" width="10.42578125" style="230" customWidth="1"/>
    <col min="11443" max="11443" width="9.5703125" style="230" customWidth="1"/>
    <col min="11444" max="11444" width="9.7109375" style="230" customWidth="1"/>
    <col min="11445" max="11445" width="8.28515625" style="230" customWidth="1"/>
    <col min="11446" max="11446" width="4.5703125" style="230" customWidth="1"/>
    <col min="11447" max="11447" width="7.5703125" style="230" customWidth="1"/>
    <col min="11448" max="11448" width="5.85546875" style="230" customWidth="1"/>
    <col min="11449" max="11449" width="6.140625" style="230" customWidth="1"/>
    <col min="11450" max="11450" width="6" style="230" customWidth="1"/>
    <col min="11451" max="11451" width="6.28515625" style="230" customWidth="1"/>
    <col min="11452" max="11452" width="8.28515625" style="230" customWidth="1"/>
    <col min="11453" max="11453" width="10.42578125" style="230" customWidth="1"/>
    <col min="11454" max="11652" width="8.85546875" style="230"/>
    <col min="11653" max="11653" width="4.140625" style="230" customWidth="1"/>
    <col min="11654" max="11654" width="12.140625" style="230" customWidth="1"/>
    <col min="11655" max="11655" width="26.5703125" style="230" customWidth="1"/>
    <col min="11656" max="11657" width="5" style="230" customWidth="1"/>
    <col min="11658" max="11658" width="4.5703125" style="230" customWidth="1"/>
    <col min="11659" max="11659" width="7.42578125" style="230" customWidth="1"/>
    <col min="11660" max="11660" width="7.28515625" style="230" customWidth="1"/>
    <col min="11661" max="11662" width="4.7109375" style="230" customWidth="1"/>
    <col min="11663" max="11663" width="7.7109375" style="230" customWidth="1"/>
    <col min="11664" max="11665" width="4.7109375" style="230" customWidth="1"/>
    <col min="11666" max="11666" width="5.7109375" style="230" customWidth="1"/>
    <col min="11667" max="11667" width="5.28515625" style="230" customWidth="1"/>
    <col min="11668" max="11673" width="4.7109375" style="230" customWidth="1"/>
    <col min="11674" max="11674" width="5.85546875" style="230" customWidth="1"/>
    <col min="11675" max="11675" width="7.140625" style="230" customWidth="1"/>
    <col min="11676" max="11683" width="4.7109375" style="230" customWidth="1"/>
    <col min="11684" max="11684" width="5.5703125" style="230" customWidth="1"/>
    <col min="11685" max="11686" width="4.7109375" style="230" customWidth="1"/>
    <col min="11687" max="11688" width="5.5703125" style="230" customWidth="1"/>
    <col min="11689" max="11689" width="4.7109375" style="230" customWidth="1"/>
    <col min="11690" max="11691" width="5.5703125" style="230" customWidth="1"/>
    <col min="11692" max="11693" width="4.7109375" style="230" customWidth="1"/>
    <col min="11694" max="11694" width="6.28515625" style="230" customWidth="1"/>
    <col min="11695" max="11695" width="6" style="230" customWidth="1"/>
    <col min="11696" max="11696" width="7.7109375" style="230" customWidth="1"/>
    <col min="11697" max="11697" width="6.7109375" style="230" customWidth="1"/>
    <col min="11698" max="11698" width="10.42578125" style="230" customWidth="1"/>
    <col min="11699" max="11699" width="9.5703125" style="230" customWidth="1"/>
    <col min="11700" max="11700" width="9.7109375" style="230" customWidth="1"/>
    <col min="11701" max="11701" width="8.28515625" style="230" customWidth="1"/>
    <col min="11702" max="11702" width="4.5703125" style="230" customWidth="1"/>
    <col min="11703" max="11703" width="7.5703125" style="230" customWidth="1"/>
    <col min="11704" max="11704" width="5.85546875" style="230" customWidth="1"/>
    <col min="11705" max="11705" width="6.140625" style="230" customWidth="1"/>
    <col min="11706" max="11706" width="6" style="230" customWidth="1"/>
    <col min="11707" max="11707" width="6.28515625" style="230" customWidth="1"/>
    <col min="11708" max="11708" width="8.28515625" style="230" customWidth="1"/>
    <col min="11709" max="11709" width="10.42578125" style="230" customWidth="1"/>
    <col min="11710" max="11908" width="8.85546875" style="230"/>
    <col min="11909" max="11909" width="4.140625" style="230" customWidth="1"/>
    <col min="11910" max="11910" width="12.140625" style="230" customWidth="1"/>
    <col min="11911" max="11911" width="26.5703125" style="230" customWidth="1"/>
    <col min="11912" max="11913" width="5" style="230" customWidth="1"/>
    <col min="11914" max="11914" width="4.5703125" style="230" customWidth="1"/>
    <col min="11915" max="11915" width="7.42578125" style="230" customWidth="1"/>
    <col min="11916" max="11916" width="7.28515625" style="230" customWidth="1"/>
    <col min="11917" max="11918" width="4.7109375" style="230" customWidth="1"/>
    <col min="11919" max="11919" width="7.7109375" style="230" customWidth="1"/>
    <col min="11920" max="11921" width="4.7109375" style="230" customWidth="1"/>
    <col min="11922" max="11922" width="5.7109375" style="230" customWidth="1"/>
    <col min="11923" max="11923" width="5.28515625" style="230" customWidth="1"/>
    <col min="11924" max="11929" width="4.7109375" style="230" customWidth="1"/>
    <col min="11930" max="11930" width="5.85546875" style="230" customWidth="1"/>
    <col min="11931" max="11931" width="7.140625" style="230" customWidth="1"/>
    <col min="11932" max="11939" width="4.7109375" style="230" customWidth="1"/>
    <col min="11940" max="11940" width="5.5703125" style="230" customWidth="1"/>
    <col min="11941" max="11942" width="4.7109375" style="230" customWidth="1"/>
    <col min="11943" max="11944" width="5.5703125" style="230" customWidth="1"/>
    <col min="11945" max="11945" width="4.7109375" style="230" customWidth="1"/>
    <col min="11946" max="11947" width="5.5703125" style="230" customWidth="1"/>
    <col min="11948" max="11949" width="4.7109375" style="230" customWidth="1"/>
    <col min="11950" max="11950" width="6.28515625" style="230" customWidth="1"/>
    <col min="11951" max="11951" width="6" style="230" customWidth="1"/>
    <col min="11952" max="11952" width="7.7109375" style="230" customWidth="1"/>
    <col min="11953" max="11953" width="6.7109375" style="230" customWidth="1"/>
    <col min="11954" max="11954" width="10.42578125" style="230" customWidth="1"/>
    <col min="11955" max="11955" width="9.5703125" style="230" customWidth="1"/>
    <col min="11956" max="11956" width="9.7109375" style="230" customWidth="1"/>
    <col min="11957" max="11957" width="8.28515625" style="230" customWidth="1"/>
    <col min="11958" max="11958" width="4.5703125" style="230" customWidth="1"/>
    <col min="11959" max="11959" width="7.5703125" style="230" customWidth="1"/>
    <col min="11960" max="11960" width="5.85546875" style="230" customWidth="1"/>
    <col min="11961" max="11961" width="6.140625" style="230" customWidth="1"/>
    <col min="11962" max="11962" width="6" style="230" customWidth="1"/>
    <col min="11963" max="11963" width="6.28515625" style="230" customWidth="1"/>
    <col min="11964" max="11964" width="8.28515625" style="230" customWidth="1"/>
    <col min="11965" max="11965" width="10.42578125" style="230" customWidth="1"/>
    <col min="11966" max="12164" width="8.85546875" style="230"/>
    <col min="12165" max="12165" width="4.140625" style="230" customWidth="1"/>
    <col min="12166" max="12166" width="12.140625" style="230" customWidth="1"/>
    <col min="12167" max="12167" width="26.5703125" style="230" customWidth="1"/>
    <col min="12168" max="12169" width="5" style="230" customWidth="1"/>
    <col min="12170" max="12170" width="4.5703125" style="230" customWidth="1"/>
    <col min="12171" max="12171" width="7.42578125" style="230" customWidth="1"/>
    <col min="12172" max="12172" width="7.28515625" style="230" customWidth="1"/>
    <col min="12173" max="12174" width="4.7109375" style="230" customWidth="1"/>
    <col min="12175" max="12175" width="7.7109375" style="230" customWidth="1"/>
    <col min="12176" max="12177" width="4.7109375" style="230" customWidth="1"/>
    <col min="12178" max="12178" width="5.7109375" style="230" customWidth="1"/>
    <col min="12179" max="12179" width="5.28515625" style="230" customWidth="1"/>
    <col min="12180" max="12185" width="4.7109375" style="230" customWidth="1"/>
    <col min="12186" max="12186" width="5.85546875" style="230" customWidth="1"/>
    <col min="12187" max="12187" width="7.140625" style="230" customWidth="1"/>
    <col min="12188" max="12195" width="4.7109375" style="230" customWidth="1"/>
    <col min="12196" max="12196" width="5.5703125" style="230" customWidth="1"/>
    <col min="12197" max="12198" width="4.7109375" style="230" customWidth="1"/>
    <col min="12199" max="12200" width="5.5703125" style="230" customWidth="1"/>
    <col min="12201" max="12201" width="4.7109375" style="230" customWidth="1"/>
    <col min="12202" max="12203" width="5.5703125" style="230" customWidth="1"/>
    <col min="12204" max="12205" width="4.7109375" style="230" customWidth="1"/>
    <col min="12206" max="12206" width="6.28515625" style="230" customWidth="1"/>
    <col min="12207" max="12207" width="6" style="230" customWidth="1"/>
    <col min="12208" max="12208" width="7.7109375" style="230" customWidth="1"/>
    <col min="12209" max="12209" width="6.7109375" style="230" customWidth="1"/>
    <col min="12210" max="12210" width="10.42578125" style="230" customWidth="1"/>
    <col min="12211" max="12211" width="9.5703125" style="230" customWidth="1"/>
    <col min="12212" max="12212" width="9.7109375" style="230" customWidth="1"/>
    <col min="12213" max="12213" width="8.28515625" style="230" customWidth="1"/>
    <col min="12214" max="12214" width="4.5703125" style="230" customWidth="1"/>
    <col min="12215" max="12215" width="7.5703125" style="230" customWidth="1"/>
    <col min="12216" max="12216" width="5.85546875" style="230" customWidth="1"/>
    <col min="12217" max="12217" width="6.140625" style="230" customWidth="1"/>
    <col min="12218" max="12218" width="6" style="230" customWidth="1"/>
    <col min="12219" max="12219" width="6.28515625" style="230" customWidth="1"/>
    <col min="12220" max="12220" width="8.28515625" style="230" customWidth="1"/>
    <col min="12221" max="12221" width="10.42578125" style="230" customWidth="1"/>
    <col min="12222" max="12420" width="8.85546875" style="230"/>
    <col min="12421" max="12421" width="4.140625" style="230" customWidth="1"/>
    <col min="12422" max="12422" width="12.140625" style="230" customWidth="1"/>
    <col min="12423" max="12423" width="26.5703125" style="230" customWidth="1"/>
    <col min="12424" max="12425" width="5" style="230" customWidth="1"/>
    <col min="12426" max="12426" width="4.5703125" style="230" customWidth="1"/>
    <col min="12427" max="12427" width="7.42578125" style="230" customWidth="1"/>
    <col min="12428" max="12428" width="7.28515625" style="230" customWidth="1"/>
    <col min="12429" max="12430" width="4.7109375" style="230" customWidth="1"/>
    <col min="12431" max="12431" width="7.7109375" style="230" customWidth="1"/>
    <col min="12432" max="12433" width="4.7109375" style="230" customWidth="1"/>
    <col min="12434" max="12434" width="5.7109375" style="230" customWidth="1"/>
    <col min="12435" max="12435" width="5.28515625" style="230" customWidth="1"/>
    <col min="12436" max="12441" width="4.7109375" style="230" customWidth="1"/>
    <col min="12442" max="12442" width="5.85546875" style="230" customWidth="1"/>
    <col min="12443" max="12443" width="7.140625" style="230" customWidth="1"/>
    <col min="12444" max="12451" width="4.7109375" style="230" customWidth="1"/>
    <col min="12452" max="12452" width="5.5703125" style="230" customWidth="1"/>
    <col min="12453" max="12454" width="4.7109375" style="230" customWidth="1"/>
    <col min="12455" max="12456" width="5.5703125" style="230" customWidth="1"/>
    <col min="12457" max="12457" width="4.7109375" style="230" customWidth="1"/>
    <col min="12458" max="12459" width="5.5703125" style="230" customWidth="1"/>
    <col min="12460" max="12461" width="4.7109375" style="230" customWidth="1"/>
    <col min="12462" max="12462" width="6.28515625" style="230" customWidth="1"/>
    <col min="12463" max="12463" width="6" style="230" customWidth="1"/>
    <col min="12464" max="12464" width="7.7109375" style="230" customWidth="1"/>
    <col min="12465" max="12465" width="6.7109375" style="230" customWidth="1"/>
    <col min="12466" max="12466" width="10.42578125" style="230" customWidth="1"/>
    <col min="12467" max="12467" width="9.5703125" style="230" customWidth="1"/>
    <col min="12468" max="12468" width="9.7109375" style="230" customWidth="1"/>
    <col min="12469" max="12469" width="8.28515625" style="230" customWidth="1"/>
    <col min="12470" max="12470" width="4.5703125" style="230" customWidth="1"/>
    <col min="12471" max="12471" width="7.5703125" style="230" customWidth="1"/>
    <col min="12472" max="12472" width="5.85546875" style="230" customWidth="1"/>
    <col min="12473" max="12473" width="6.140625" style="230" customWidth="1"/>
    <col min="12474" max="12474" width="6" style="230" customWidth="1"/>
    <col min="12475" max="12475" width="6.28515625" style="230" customWidth="1"/>
    <col min="12476" max="12476" width="8.28515625" style="230" customWidth="1"/>
    <col min="12477" max="12477" width="10.42578125" style="230" customWidth="1"/>
    <col min="12478" max="12676" width="8.85546875" style="230"/>
    <col min="12677" max="12677" width="4.140625" style="230" customWidth="1"/>
    <col min="12678" max="12678" width="12.140625" style="230" customWidth="1"/>
    <col min="12679" max="12679" width="26.5703125" style="230" customWidth="1"/>
    <col min="12680" max="12681" width="5" style="230" customWidth="1"/>
    <col min="12682" max="12682" width="4.5703125" style="230" customWidth="1"/>
    <col min="12683" max="12683" width="7.42578125" style="230" customWidth="1"/>
    <col min="12684" max="12684" width="7.28515625" style="230" customWidth="1"/>
    <col min="12685" max="12686" width="4.7109375" style="230" customWidth="1"/>
    <col min="12687" max="12687" width="7.7109375" style="230" customWidth="1"/>
    <col min="12688" max="12689" width="4.7109375" style="230" customWidth="1"/>
    <col min="12690" max="12690" width="5.7109375" style="230" customWidth="1"/>
    <col min="12691" max="12691" width="5.28515625" style="230" customWidth="1"/>
    <col min="12692" max="12697" width="4.7109375" style="230" customWidth="1"/>
    <col min="12698" max="12698" width="5.85546875" style="230" customWidth="1"/>
    <col min="12699" max="12699" width="7.140625" style="230" customWidth="1"/>
    <col min="12700" max="12707" width="4.7109375" style="230" customWidth="1"/>
    <col min="12708" max="12708" width="5.5703125" style="230" customWidth="1"/>
    <col min="12709" max="12710" width="4.7109375" style="230" customWidth="1"/>
    <col min="12711" max="12712" width="5.5703125" style="230" customWidth="1"/>
    <col min="12713" max="12713" width="4.7109375" style="230" customWidth="1"/>
    <col min="12714" max="12715" width="5.5703125" style="230" customWidth="1"/>
    <col min="12716" max="12717" width="4.7109375" style="230" customWidth="1"/>
    <col min="12718" max="12718" width="6.28515625" style="230" customWidth="1"/>
    <col min="12719" max="12719" width="6" style="230" customWidth="1"/>
    <col min="12720" max="12720" width="7.7109375" style="230" customWidth="1"/>
    <col min="12721" max="12721" width="6.7109375" style="230" customWidth="1"/>
    <col min="12722" max="12722" width="10.42578125" style="230" customWidth="1"/>
    <col min="12723" max="12723" width="9.5703125" style="230" customWidth="1"/>
    <col min="12724" max="12724" width="9.7109375" style="230" customWidth="1"/>
    <col min="12725" max="12725" width="8.28515625" style="230" customWidth="1"/>
    <col min="12726" max="12726" width="4.5703125" style="230" customWidth="1"/>
    <col min="12727" max="12727" width="7.5703125" style="230" customWidth="1"/>
    <col min="12728" max="12728" width="5.85546875" style="230" customWidth="1"/>
    <col min="12729" max="12729" width="6.140625" style="230" customWidth="1"/>
    <col min="12730" max="12730" width="6" style="230" customWidth="1"/>
    <col min="12731" max="12731" width="6.28515625" style="230" customWidth="1"/>
    <col min="12732" max="12732" width="8.28515625" style="230" customWidth="1"/>
    <col min="12733" max="12733" width="10.42578125" style="230" customWidth="1"/>
    <col min="12734" max="12932" width="8.85546875" style="230"/>
    <col min="12933" max="12933" width="4.140625" style="230" customWidth="1"/>
    <col min="12934" max="12934" width="12.140625" style="230" customWidth="1"/>
    <col min="12935" max="12935" width="26.5703125" style="230" customWidth="1"/>
    <col min="12936" max="12937" width="5" style="230" customWidth="1"/>
    <col min="12938" max="12938" width="4.5703125" style="230" customWidth="1"/>
    <col min="12939" max="12939" width="7.42578125" style="230" customWidth="1"/>
    <col min="12940" max="12940" width="7.28515625" style="230" customWidth="1"/>
    <col min="12941" max="12942" width="4.7109375" style="230" customWidth="1"/>
    <col min="12943" max="12943" width="7.7109375" style="230" customWidth="1"/>
    <col min="12944" max="12945" width="4.7109375" style="230" customWidth="1"/>
    <col min="12946" max="12946" width="5.7109375" style="230" customWidth="1"/>
    <col min="12947" max="12947" width="5.28515625" style="230" customWidth="1"/>
    <col min="12948" max="12953" width="4.7109375" style="230" customWidth="1"/>
    <col min="12954" max="12954" width="5.85546875" style="230" customWidth="1"/>
    <col min="12955" max="12955" width="7.140625" style="230" customWidth="1"/>
    <col min="12956" max="12963" width="4.7109375" style="230" customWidth="1"/>
    <col min="12964" max="12964" width="5.5703125" style="230" customWidth="1"/>
    <col min="12965" max="12966" width="4.7109375" style="230" customWidth="1"/>
    <col min="12967" max="12968" width="5.5703125" style="230" customWidth="1"/>
    <col min="12969" max="12969" width="4.7109375" style="230" customWidth="1"/>
    <col min="12970" max="12971" width="5.5703125" style="230" customWidth="1"/>
    <col min="12972" max="12973" width="4.7109375" style="230" customWidth="1"/>
    <col min="12974" max="12974" width="6.28515625" style="230" customWidth="1"/>
    <col min="12975" max="12975" width="6" style="230" customWidth="1"/>
    <col min="12976" max="12976" width="7.7109375" style="230" customWidth="1"/>
    <col min="12977" max="12977" width="6.7109375" style="230" customWidth="1"/>
    <col min="12978" max="12978" width="10.42578125" style="230" customWidth="1"/>
    <col min="12979" max="12979" width="9.5703125" style="230" customWidth="1"/>
    <col min="12980" max="12980" width="9.7109375" style="230" customWidth="1"/>
    <col min="12981" max="12981" width="8.28515625" style="230" customWidth="1"/>
    <col min="12982" max="12982" width="4.5703125" style="230" customWidth="1"/>
    <col min="12983" max="12983" width="7.5703125" style="230" customWidth="1"/>
    <col min="12984" max="12984" width="5.85546875" style="230" customWidth="1"/>
    <col min="12985" max="12985" width="6.140625" style="230" customWidth="1"/>
    <col min="12986" max="12986" width="6" style="230" customWidth="1"/>
    <col min="12987" max="12987" width="6.28515625" style="230" customWidth="1"/>
    <col min="12988" max="12988" width="8.28515625" style="230" customWidth="1"/>
    <col min="12989" max="12989" width="10.42578125" style="230" customWidth="1"/>
    <col min="12990" max="13188" width="8.85546875" style="230"/>
    <col min="13189" max="13189" width="4.140625" style="230" customWidth="1"/>
    <col min="13190" max="13190" width="12.140625" style="230" customWidth="1"/>
    <col min="13191" max="13191" width="26.5703125" style="230" customWidth="1"/>
    <col min="13192" max="13193" width="5" style="230" customWidth="1"/>
    <col min="13194" max="13194" width="4.5703125" style="230" customWidth="1"/>
    <col min="13195" max="13195" width="7.42578125" style="230" customWidth="1"/>
    <col min="13196" max="13196" width="7.28515625" style="230" customWidth="1"/>
    <col min="13197" max="13198" width="4.7109375" style="230" customWidth="1"/>
    <col min="13199" max="13199" width="7.7109375" style="230" customWidth="1"/>
    <col min="13200" max="13201" width="4.7109375" style="230" customWidth="1"/>
    <col min="13202" max="13202" width="5.7109375" style="230" customWidth="1"/>
    <col min="13203" max="13203" width="5.28515625" style="230" customWidth="1"/>
    <col min="13204" max="13209" width="4.7109375" style="230" customWidth="1"/>
    <col min="13210" max="13210" width="5.85546875" style="230" customWidth="1"/>
    <col min="13211" max="13211" width="7.140625" style="230" customWidth="1"/>
    <col min="13212" max="13219" width="4.7109375" style="230" customWidth="1"/>
    <col min="13220" max="13220" width="5.5703125" style="230" customWidth="1"/>
    <col min="13221" max="13222" width="4.7109375" style="230" customWidth="1"/>
    <col min="13223" max="13224" width="5.5703125" style="230" customWidth="1"/>
    <col min="13225" max="13225" width="4.7109375" style="230" customWidth="1"/>
    <col min="13226" max="13227" width="5.5703125" style="230" customWidth="1"/>
    <col min="13228" max="13229" width="4.7109375" style="230" customWidth="1"/>
    <col min="13230" max="13230" width="6.28515625" style="230" customWidth="1"/>
    <col min="13231" max="13231" width="6" style="230" customWidth="1"/>
    <col min="13232" max="13232" width="7.7109375" style="230" customWidth="1"/>
    <col min="13233" max="13233" width="6.7109375" style="230" customWidth="1"/>
    <col min="13234" max="13234" width="10.42578125" style="230" customWidth="1"/>
    <col min="13235" max="13235" width="9.5703125" style="230" customWidth="1"/>
    <col min="13236" max="13236" width="9.7109375" style="230" customWidth="1"/>
    <col min="13237" max="13237" width="8.28515625" style="230" customWidth="1"/>
    <col min="13238" max="13238" width="4.5703125" style="230" customWidth="1"/>
    <col min="13239" max="13239" width="7.5703125" style="230" customWidth="1"/>
    <col min="13240" max="13240" width="5.85546875" style="230" customWidth="1"/>
    <col min="13241" max="13241" width="6.140625" style="230" customWidth="1"/>
    <col min="13242" max="13242" width="6" style="230" customWidth="1"/>
    <col min="13243" max="13243" width="6.28515625" style="230" customWidth="1"/>
    <col min="13244" max="13244" width="8.28515625" style="230" customWidth="1"/>
    <col min="13245" max="13245" width="10.42578125" style="230" customWidth="1"/>
    <col min="13246" max="13444" width="8.85546875" style="230"/>
    <col min="13445" max="13445" width="4.140625" style="230" customWidth="1"/>
    <col min="13446" max="13446" width="12.140625" style="230" customWidth="1"/>
    <col min="13447" max="13447" width="26.5703125" style="230" customWidth="1"/>
    <col min="13448" max="13449" width="5" style="230" customWidth="1"/>
    <col min="13450" max="13450" width="4.5703125" style="230" customWidth="1"/>
    <col min="13451" max="13451" width="7.42578125" style="230" customWidth="1"/>
    <col min="13452" max="13452" width="7.28515625" style="230" customWidth="1"/>
    <col min="13453" max="13454" width="4.7109375" style="230" customWidth="1"/>
    <col min="13455" max="13455" width="7.7109375" style="230" customWidth="1"/>
    <col min="13456" max="13457" width="4.7109375" style="230" customWidth="1"/>
    <col min="13458" max="13458" width="5.7109375" style="230" customWidth="1"/>
    <col min="13459" max="13459" width="5.28515625" style="230" customWidth="1"/>
    <col min="13460" max="13465" width="4.7109375" style="230" customWidth="1"/>
    <col min="13466" max="13466" width="5.85546875" style="230" customWidth="1"/>
    <col min="13467" max="13467" width="7.140625" style="230" customWidth="1"/>
    <col min="13468" max="13475" width="4.7109375" style="230" customWidth="1"/>
    <col min="13476" max="13476" width="5.5703125" style="230" customWidth="1"/>
    <col min="13477" max="13478" width="4.7109375" style="230" customWidth="1"/>
    <col min="13479" max="13480" width="5.5703125" style="230" customWidth="1"/>
    <col min="13481" max="13481" width="4.7109375" style="230" customWidth="1"/>
    <col min="13482" max="13483" width="5.5703125" style="230" customWidth="1"/>
    <col min="13484" max="13485" width="4.7109375" style="230" customWidth="1"/>
    <col min="13486" max="13486" width="6.28515625" style="230" customWidth="1"/>
    <col min="13487" max="13487" width="6" style="230" customWidth="1"/>
    <col min="13488" max="13488" width="7.7109375" style="230" customWidth="1"/>
    <col min="13489" max="13489" width="6.7109375" style="230" customWidth="1"/>
    <col min="13490" max="13490" width="10.42578125" style="230" customWidth="1"/>
    <col min="13491" max="13491" width="9.5703125" style="230" customWidth="1"/>
    <col min="13492" max="13492" width="9.7109375" style="230" customWidth="1"/>
    <col min="13493" max="13493" width="8.28515625" style="230" customWidth="1"/>
    <col min="13494" max="13494" width="4.5703125" style="230" customWidth="1"/>
    <col min="13495" max="13495" width="7.5703125" style="230" customWidth="1"/>
    <col min="13496" max="13496" width="5.85546875" style="230" customWidth="1"/>
    <col min="13497" max="13497" width="6.140625" style="230" customWidth="1"/>
    <col min="13498" max="13498" width="6" style="230" customWidth="1"/>
    <col min="13499" max="13499" width="6.28515625" style="230" customWidth="1"/>
    <col min="13500" max="13500" width="8.28515625" style="230" customWidth="1"/>
    <col min="13501" max="13501" width="10.42578125" style="230" customWidth="1"/>
    <col min="13502" max="13700" width="8.85546875" style="230"/>
    <col min="13701" max="13701" width="4.140625" style="230" customWidth="1"/>
    <col min="13702" max="13702" width="12.140625" style="230" customWidth="1"/>
    <col min="13703" max="13703" width="26.5703125" style="230" customWidth="1"/>
    <col min="13704" max="13705" width="5" style="230" customWidth="1"/>
    <col min="13706" max="13706" width="4.5703125" style="230" customWidth="1"/>
    <col min="13707" max="13707" width="7.42578125" style="230" customWidth="1"/>
    <col min="13708" max="13708" width="7.28515625" style="230" customWidth="1"/>
    <col min="13709" max="13710" width="4.7109375" style="230" customWidth="1"/>
    <col min="13711" max="13711" width="7.7109375" style="230" customWidth="1"/>
    <col min="13712" max="13713" width="4.7109375" style="230" customWidth="1"/>
    <col min="13714" max="13714" width="5.7109375" style="230" customWidth="1"/>
    <col min="13715" max="13715" width="5.28515625" style="230" customWidth="1"/>
    <col min="13716" max="13721" width="4.7109375" style="230" customWidth="1"/>
    <col min="13722" max="13722" width="5.85546875" style="230" customWidth="1"/>
    <col min="13723" max="13723" width="7.140625" style="230" customWidth="1"/>
    <col min="13724" max="13731" width="4.7109375" style="230" customWidth="1"/>
    <col min="13732" max="13732" width="5.5703125" style="230" customWidth="1"/>
    <col min="13733" max="13734" width="4.7109375" style="230" customWidth="1"/>
    <col min="13735" max="13736" width="5.5703125" style="230" customWidth="1"/>
    <col min="13737" max="13737" width="4.7109375" style="230" customWidth="1"/>
    <col min="13738" max="13739" width="5.5703125" style="230" customWidth="1"/>
    <col min="13740" max="13741" width="4.7109375" style="230" customWidth="1"/>
    <col min="13742" max="13742" width="6.28515625" style="230" customWidth="1"/>
    <col min="13743" max="13743" width="6" style="230" customWidth="1"/>
    <col min="13744" max="13744" width="7.7109375" style="230" customWidth="1"/>
    <col min="13745" max="13745" width="6.7109375" style="230" customWidth="1"/>
    <col min="13746" max="13746" width="10.42578125" style="230" customWidth="1"/>
    <col min="13747" max="13747" width="9.5703125" style="230" customWidth="1"/>
    <col min="13748" max="13748" width="9.7109375" style="230" customWidth="1"/>
    <col min="13749" max="13749" width="8.28515625" style="230" customWidth="1"/>
    <col min="13750" max="13750" width="4.5703125" style="230" customWidth="1"/>
    <col min="13751" max="13751" width="7.5703125" style="230" customWidth="1"/>
    <col min="13752" max="13752" width="5.85546875" style="230" customWidth="1"/>
    <col min="13753" max="13753" width="6.140625" style="230" customWidth="1"/>
    <col min="13754" max="13754" width="6" style="230" customWidth="1"/>
    <col min="13755" max="13755" width="6.28515625" style="230" customWidth="1"/>
    <col min="13756" max="13756" width="8.28515625" style="230" customWidth="1"/>
    <col min="13757" max="13757" width="10.42578125" style="230" customWidth="1"/>
    <col min="13758" max="13956" width="8.85546875" style="230"/>
    <col min="13957" max="13957" width="4.140625" style="230" customWidth="1"/>
    <col min="13958" max="13958" width="12.140625" style="230" customWidth="1"/>
    <col min="13959" max="13959" width="26.5703125" style="230" customWidth="1"/>
    <col min="13960" max="13961" width="5" style="230" customWidth="1"/>
    <col min="13962" max="13962" width="4.5703125" style="230" customWidth="1"/>
    <col min="13963" max="13963" width="7.42578125" style="230" customWidth="1"/>
    <col min="13964" max="13964" width="7.28515625" style="230" customWidth="1"/>
    <col min="13965" max="13966" width="4.7109375" style="230" customWidth="1"/>
    <col min="13967" max="13967" width="7.7109375" style="230" customWidth="1"/>
    <col min="13968" max="13969" width="4.7109375" style="230" customWidth="1"/>
    <col min="13970" max="13970" width="5.7109375" style="230" customWidth="1"/>
    <col min="13971" max="13971" width="5.28515625" style="230" customWidth="1"/>
    <col min="13972" max="13977" width="4.7109375" style="230" customWidth="1"/>
    <col min="13978" max="13978" width="5.85546875" style="230" customWidth="1"/>
    <col min="13979" max="13979" width="7.140625" style="230" customWidth="1"/>
    <col min="13980" max="13987" width="4.7109375" style="230" customWidth="1"/>
    <col min="13988" max="13988" width="5.5703125" style="230" customWidth="1"/>
    <col min="13989" max="13990" width="4.7109375" style="230" customWidth="1"/>
    <col min="13991" max="13992" width="5.5703125" style="230" customWidth="1"/>
    <col min="13993" max="13993" width="4.7109375" style="230" customWidth="1"/>
    <col min="13994" max="13995" width="5.5703125" style="230" customWidth="1"/>
    <col min="13996" max="13997" width="4.7109375" style="230" customWidth="1"/>
    <col min="13998" max="13998" width="6.28515625" style="230" customWidth="1"/>
    <col min="13999" max="13999" width="6" style="230" customWidth="1"/>
    <col min="14000" max="14000" width="7.7109375" style="230" customWidth="1"/>
    <col min="14001" max="14001" width="6.7109375" style="230" customWidth="1"/>
    <col min="14002" max="14002" width="10.42578125" style="230" customWidth="1"/>
    <col min="14003" max="14003" width="9.5703125" style="230" customWidth="1"/>
    <col min="14004" max="14004" width="9.7109375" style="230" customWidth="1"/>
    <col min="14005" max="14005" width="8.28515625" style="230" customWidth="1"/>
    <col min="14006" max="14006" width="4.5703125" style="230" customWidth="1"/>
    <col min="14007" max="14007" width="7.5703125" style="230" customWidth="1"/>
    <col min="14008" max="14008" width="5.85546875" style="230" customWidth="1"/>
    <col min="14009" max="14009" width="6.140625" style="230" customWidth="1"/>
    <col min="14010" max="14010" width="6" style="230" customWidth="1"/>
    <col min="14011" max="14011" width="6.28515625" style="230" customWidth="1"/>
    <col min="14012" max="14012" width="8.28515625" style="230" customWidth="1"/>
    <col min="14013" max="14013" width="10.42578125" style="230" customWidth="1"/>
    <col min="14014" max="14212" width="8.85546875" style="230"/>
    <col min="14213" max="14213" width="4.140625" style="230" customWidth="1"/>
    <col min="14214" max="14214" width="12.140625" style="230" customWidth="1"/>
    <col min="14215" max="14215" width="26.5703125" style="230" customWidth="1"/>
    <col min="14216" max="14217" width="5" style="230" customWidth="1"/>
    <col min="14218" max="14218" width="4.5703125" style="230" customWidth="1"/>
    <col min="14219" max="14219" width="7.42578125" style="230" customWidth="1"/>
    <col min="14220" max="14220" width="7.28515625" style="230" customWidth="1"/>
    <col min="14221" max="14222" width="4.7109375" style="230" customWidth="1"/>
    <col min="14223" max="14223" width="7.7109375" style="230" customWidth="1"/>
    <col min="14224" max="14225" width="4.7109375" style="230" customWidth="1"/>
    <col min="14226" max="14226" width="5.7109375" style="230" customWidth="1"/>
    <col min="14227" max="14227" width="5.28515625" style="230" customWidth="1"/>
    <col min="14228" max="14233" width="4.7109375" style="230" customWidth="1"/>
    <col min="14234" max="14234" width="5.85546875" style="230" customWidth="1"/>
    <col min="14235" max="14235" width="7.140625" style="230" customWidth="1"/>
    <col min="14236" max="14243" width="4.7109375" style="230" customWidth="1"/>
    <col min="14244" max="14244" width="5.5703125" style="230" customWidth="1"/>
    <col min="14245" max="14246" width="4.7109375" style="230" customWidth="1"/>
    <col min="14247" max="14248" width="5.5703125" style="230" customWidth="1"/>
    <col min="14249" max="14249" width="4.7109375" style="230" customWidth="1"/>
    <col min="14250" max="14251" width="5.5703125" style="230" customWidth="1"/>
    <col min="14252" max="14253" width="4.7109375" style="230" customWidth="1"/>
    <col min="14254" max="14254" width="6.28515625" style="230" customWidth="1"/>
    <col min="14255" max="14255" width="6" style="230" customWidth="1"/>
    <col min="14256" max="14256" width="7.7109375" style="230" customWidth="1"/>
    <col min="14257" max="14257" width="6.7109375" style="230" customWidth="1"/>
    <col min="14258" max="14258" width="10.42578125" style="230" customWidth="1"/>
    <col min="14259" max="14259" width="9.5703125" style="230" customWidth="1"/>
    <col min="14260" max="14260" width="9.7109375" style="230" customWidth="1"/>
    <col min="14261" max="14261" width="8.28515625" style="230" customWidth="1"/>
    <col min="14262" max="14262" width="4.5703125" style="230" customWidth="1"/>
    <col min="14263" max="14263" width="7.5703125" style="230" customWidth="1"/>
    <col min="14264" max="14264" width="5.85546875" style="230" customWidth="1"/>
    <col min="14265" max="14265" width="6.140625" style="230" customWidth="1"/>
    <col min="14266" max="14266" width="6" style="230" customWidth="1"/>
    <col min="14267" max="14267" width="6.28515625" style="230" customWidth="1"/>
    <col min="14268" max="14268" width="8.28515625" style="230" customWidth="1"/>
    <col min="14269" max="14269" width="10.42578125" style="230" customWidth="1"/>
    <col min="14270" max="14468" width="8.85546875" style="230"/>
    <col min="14469" max="14469" width="4.140625" style="230" customWidth="1"/>
    <col min="14470" max="14470" width="12.140625" style="230" customWidth="1"/>
    <col min="14471" max="14471" width="26.5703125" style="230" customWidth="1"/>
    <col min="14472" max="14473" width="5" style="230" customWidth="1"/>
    <col min="14474" max="14474" width="4.5703125" style="230" customWidth="1"/>
    <col min="14475" max="14475" width="7.42578125" style="230" customWidth="1"/>
    <col min="14476" max="14476" width="7.28515625" style="230" customWidth="1"/>
    <col min="14477" max="14478" width="4.7109375" style="230" customWidth="1"/>
    <col min="14479" max="14479" width="7.7109375" style="230" customWidth="1"/>
    <col min="14480" max="14481" width="4.7109375" style="230" customWidth="1"/>
    <col min="14482" max="14482" width="5.7109375" style="230" customWidth="1"/>
    <col min="14483" max="14483" width="5.28515625" style="230" customWidth="1"/>
    <col min="14484" max="14489" width="4.7109375" style="230" customWidth="1"/>
    <col min="14490" max="14490" width="5.85546875" style="230" customWidth="1"/>
    <col min="14491" max="14491" width="7.140625" style="230" customWidth="1"/>
    <col min="14492" max="14499" width="4.7109375" style="230" customWidth="1"/>
    <col min="14500" max="14500" width="5.5703125" style="230" customWidth="1"/>
    <col min="14501" max="14502" width="4.7109375" style="230" customWidth="1"/>
    <col min="14503" max="14504" width="5.5703125" style="230" customWidth="1"/>
    <col min="14505" max="14505" width="4.7109375" style="230" customWidth="1"/>
    <col min="14506" max="14507" width="5.5703125" style="230" customWidth="1"/>
    <col min="14508" max="14509" width="4.7109375" style="230" customWidth="1"/>
    <col min="14510" max="14510" width="6.28515625" style="230" customWidth="1"/>
    <col min="14511" max="14511" width="6" style="230" customWidth="1"/>
    <col min="14512" max="14512" width="7.7109375" style="230" customWidth="1"/>
    <col min="14513" max="14513" width="6.7109375" style="230" customWidth="1"/>
    <col min="14514" max="14514" width="10.42578125" style="230" customWidth="1"/>
    <col min="14515" max="14515" width="9.5703125" style="230" customWidth="1"/>
    <col min="14516" max="14516" width="9.7109375" style="230" customWidth="1"/>
    <col min="14517" max="14517" width="8.28515625" style="230" customWidth="1"/>
    <col min="14518" max="14518" width="4.5703125" style="230" customWidth="1"/>
    <col min="14519" max="14519" width="7.5703125" style="230" customWidth="1"/>
    <col min="14520" max="14520" width="5.85546875" style="230" customWidth="1"/>
    <col min="14521" max="14521" width="6.140625" style="230" customWidth="1"/>
    <col min="14522" max="14522" width="6" style="230" customWidth="1"/>
    <col min="14523" max="14523" width="6.28515625" style="230" customWidth="1"/>
    <col min="14524" max="14524" width="8.28515625" style="230" customWidth="1"/>
    <col min="14525" max="14525" width="10.42578125" style="230" customWidth="1"/>
    <col min="14526" max="14724" width="8.85546875" style="230"/>
    <col min="14725" max="14725" width="4.140625" style="230" customWidth="1"/>
    <col min="14726" max="14726" width="12.140625" style="230" customWidth="1"/>
    <col min="14727" max="14727" width="26.5703125" style="230" customWidth="1"/>
    <col min="14728" max="14729" width="5" style="230" customWidth="1"/>
    <col min="14730" max="14730" width="4.5703125" style="230" customWidth="1"/>
    <col min="14731" max="14731" width="7.42578125" style="230" customWidth="1"/>
    <col min="14732" max="14732" width="7.28515625" style="230" customWidth="1"/>
    <col min="14733" max="14734" width="4.7109375" style="230" customWidth="1"/>
    <col min="14735" max="14735" width="7.7109375" style="230" customWidth="1"/>
    <col min="14736" max="14737" width="4.7109375" style="230" customWidth="1"/>
    <col min="14738" max="14738" width="5.7109375" style="230" customWidth="1"/>
    <col min="14739" max="14739" width="5.28515625" style="230" customWidth="1"/>
    <col min="14740" max="14745" width="4.7109375" style="230" customWidth="1"/>
    <col min="14746" max="14746" width="5.85546875" style="230" customWidth="1"/>
    <col min="14747" max="14747" width="7.140625" style="230" customWidth="1"/>
    <col min="14748" max="14755" width="4.7109375" style="230" customWidth="1"/>
    <col min="14756" max="14756" width="5.5703125" style="230" customWidth="1"/>
    <col min="14757" max="14758" width="4.7109375" style="230" customWidth="1"/>
    <col min="14759" max="14760" width="5.5703125" style="230" customWidth="1"/>
    <col min="14761" max="14761" width="4.7109375" style="230" customWidth="1"/>
    <col min="14762" max="14763" width="5.5703125" style="230" customWidth="1"/>
    <col min="14764" max="14765" width="4.7109375" style="230" customWidth="1"/>
    <col min="14766" max="14766" width="6.28515625" style="230" customWidth="1"/>
    <col min="14767" max="14767" width="6" style="230" customWidth="1"/>
    <col min="14768" max="14768" width="7.7109375" style="230" customWidth="1"/>
    <col min="14769" max="14769" width="6.7109375" style="230" customWidth="1"/>
    <col min="14770" max="14770" width="10.42578125" style="230" customWidth="1"/>
    <col min="14771" max="14771" width="9.5703125" style="230" customWidth="1"/>
    <col min="14772" max="14772" width="9.7109375" style="230" customWidth="1"/>
    <col min="14773" max="14773" width="8.28515625" style="230" customWidth="1"/>
    <col min="14774" max="14774" width="4.5703125" style="230" customWidth="1"/>
    <col min="14775" max="14775" width="7.5703125" style="230" customWidth="1"/>
    <col min="14776" max="14776" width="5.85546875" style="230" customWidth="1"/>
    <col min="14777" max="14777" width="6.140625" style="230" customWidth="1"/>
    <col min="14778" max="14778" width="6" style="230" customWidth="1"/>
    <col min="14779" max="14779" width="6.28515625" style="230" customWidth="1"/>
    <col min="14780" max="14780" width="8.28515625" style="230" customWidth="1"/>
    <col min="14781" max="14781" width="10.42578125" style="230" customWidth="1"/>
    <col min="14782" max="14980" width="8.85546875" style="230"/>
    <col min="14981" max="14981" width="4.140625" style="230" customWidth="1"/>
    <col min="14982" max="14982" width="12.140625" style="230" customWidth="1"/>
    <col min="14983" max="14983" width="26.5703125" style="230" customWidth="1"/>
    <col min="14984" max="14985" width="5" style="230" customWidth="1"/>
    <col min="14986" max="14986" width="4.5703125" style="230" customWidth="1"/>
    <col min="14987" max="14987" width="7.42578125" style="230" customWidth="1"/>
    <col min="14988" max="14988" width="7.28515625" style="230" customWidth="1"/>
    <col min="14989" max="14990" width="4.7109375" style="230" customWidth="1"/>
    <col min="14991" max="14991" width="7.7109375" style="230" customWidth="1"/>
    <col min="14992" max="14993" width="4.7109375" style="230" customWidth="1"/>
    <col min="14994" max="14994" width="5.7109375" style="230" customWidth="1"/>
    <col min="14995" max="14995" width="5.28515625" style="230" customWidth="1"/>
    <col min="14996" max="15001" width="4.7109375" style="230" customWidth="1"/>
    <col min="15002" max="15002" width="5.85546875" style="230" customWidth="1"/>
    <col min="15003" max="15003" width="7.140625" style="230" customWidth="1"/>
    <col min="15004" max="15011" width="4.7109375" style="230" customWidth="1"/>
    <col min="15012" max="15012" width="5.5703125" style="230" customWidth="1"/>
    <col min="15013" max="15014" width="4.7109375" style="230" customWidth="1"/>
    <col min="15015" max="15016" width="5.5703125" style="230" customWidth="1"/>
    <col min="15017" max="15017" width="4.7109375" style="230" customWidth="1"/>
    <col min="15018" max="15019" width="5.5703125" style="230" customWidth="1"/>
    <col min="15020" max="15021" width="4.7109375" style="230" customWidth="1"/>
    <col min="15022" max="15022" width="6.28515625" style="230" customWidth="1"/>
    <col min="15023" max="15023" width="6" style="230" customWidth="1"/>
    <col min="15024" max="15024" width="7.7109375" style="230" customWidth="1"/>
    <col min="15025" max="15025" width="6.7109375" style="230" customWidth="1"/>
    <col min="15026" max="15026" width="10.42578125" style="230" customWidth="1"/>
    <col min="15027" max="15027" width="9.5703125" style="230" customWidth="1"/>
    <col min="15028" max="15028" width="9.7109375" style="230" customWidth="1"/>
    <col min="15029" max="15029" width="8.28515625" style="230" customWidth="1"/>
    <col min="15030" max="15030" width="4.5703125" style="230" customWidth="1"/>
    <col min="15031" max="15031" width="7.5703125" style="230" customWidth="1"/>
    <col min="15032" max="15032" width="5.85546875" style="230" customWidth="1"/>
    <col min="15033" max="15033" width="6.140625" style="230" customWidth="1"/>
    <col min="15034" max="15034" width="6" style="230" customWidth="1"/>
    <col min="15035" max="15035" width="6.28515625" style="230" customWidth="1"/>
    <col min="15036" max="15036" width="8.28515625" style="230" customWidth="1"/>
    <col min="15037" max="15037" width="10.42578125" style="230" customWidth="1"/>
    <col min="15038" max="15236" width="8.85546875" style="230"/>
    <col min="15237" max="15237" width="4.140625" style="230" customWidth="1"/>
    <col min="15238" max="15238" width="12.140625" style="230" customWidth="1"/>
    <col min="15239" max="15239" width="26.5703125" style="230" customWidth="1"/>
    <col min="15240" max="15241" width="5" style="230" customWidth="1"/>
    <col min="15242" max="15242" width="4.5703125" style="230" customWidth="1"/>
    <col min="15243" max="15243" width="7.42578125" style="230" customWidth="1"/>
    <col min="15244" max="15244" width="7.28515625" style="230" customWidth="1"/>
    <col min="15245" max="15246" width="4.7109375" style="230" customWidth="1"/>
    <col min="15247" max="15247" width="7.7109375" style="230" customWidth="1"/>
    <col min="15248" max="15249" width="4.7109375" style="230" customWidth="1"/>
    <col min="15250" max="15250" width="5.7109375" style="230" customWidth="1"/>
    <col min="15251" max="15251" width="5.28515625" style="230" customWidth="1"/>
    <col min="15252" max="15257" width="4.7109375" style="230" customWidth="1"/>
    <col min="15258" max="15258" width="5.85546875" style="230" customWidth="1"/>
    <col min="15259" max="15259" width="7.140625" style="230" customWidth="1"/>
    <col min="15260" max="15267" width="4.7109375" style="230" customWidth="1"/>
    <col min="15268" max="15268" width="5.5703125" style="230" customWidth="1"/>
    <col min="15269" max="15270" width="4.7109375" style="230" customWidth="1"/>
    <col min="15271" max="15272" width="5.5703125" style="230" customWidth="1"/>
    <col min="15273" max="15273" width="4.7109375" style="230" customWidth="1"/>
    <col min="15274" max="15275" width="5.5703125" style="230" customWidth="1"/>
    <col min="15276" max="15277" width="4.7109375" style="230" customWidth="1"/>
    <col min="15278" max="15278" width="6.28515625" style="230" customWidth="1"/>
    <col min="15279" max="15279" width="6" style="230" customWidth="1"/>
    <col min="15280" max="15280" width="7.7109375" style="230" customWidth="1"/>
    <col min="15281" max="15281" width="6.7109375" style="230" customWidth="1"/>
    <col min="15282" max="15282" width="10.42578125" style="230" customWidth="1"/>
    <col min="15283" max="15283" width="9.5703125" style="230" customWidth="1"/>
    <col min="15284" max="15284" width="9.7109375" style="230" customWidth="1"/>
    <col min="15285" max="15285" width="8.28515625" style="230" customWidth="1"/>
    <col min="15286" max="15286" width="4.5703125" style="230" customWidth="1"/>
    <col min="15287" max="15287" width="7.5703125" style="230" customWidth="1"/>
    <col min="15288" max="15288" width="5.85546875" style="230" customWidth="1"/>
    <col min="15289" max="15289" width="6.140625" style="230" customWidth="1"/>
    <col min="15290" max="15290" width="6" style="230" customWidth="1"/>
    <col min="15291" max="15291" width="6.28515625" style="230" customWidth="1"/>
    <col min="15292" max="15292" width="8.28515625" style="230" customWidth="1"/>
    <col min="15293" max="15293" width="10.42578125" style="230" customWidth="1"/>
    <col min="15294" max="15492" width="8.85546875" style="230"/>
    <col min="15493" max="15493" width="4.140625" style="230" customWidth="1"/>
    <col min="15494" max="15494" width="12.140625" style="230" customWidth="1"/>
    <col min="15495" max="15495" width="26.5703125" style="230" customWidth="1"/>
    <col min="15496" max="15497" width="5" style="230" customWidth="1"/>
    <col min="15498" max="15498" width="4.5703125" style="230" customWidth="1"/>
    <col min="15499" max="15499" width="7.42578125" style="230" customWidth="1"/>
    <col min="15500" max="15500" width="7.28515625" style="230" customWidth="1"/>
    <col min="15501" max="15502" width="4.7109375" style="230" customWidth="1"/>
    <col min="15503" max="15503" width="7.7109375" style="230" customWidth="1"/>
    <col min="15504" max="15505" width="4.7109375" style="230" customWidth="1"/>
    <col min="15506" max="15506" width="5.7109375" style="230" customWidth="1"/>
    <col min="15507" max="15507" width="5.28515625" style="230" customWidth="1"/>
    <col min="15508" max="15513" width="4.7109375" style="230" customWidth="1"/>
    <col min="15514" max="15514" width="5.85546875" style="230" customWidth="1"/>
    <col min="15515" max="15515" width="7.140625" style="230" customWidth="1"/>
    <col min="15516" max="15523" width="4.7109375" style="230" customWidth="1"/>
    <col min="15524" max="15524" width="5.5703125" style="230" customWidth="1"/>
    <col min="15525" max="15526" width="4.7109375" style="230" customWidth="1"/>
    <col min="15527" max="15528" width="5.5703125" style="230" customWidth="1"/>
    <col min="15529" max="15529" width="4.7109375" style="230" customWidth="1"/>
    <col min="15530" max="15531" width="5.5703125" style="230" customWidth="1"/>
    <col min="15532" max="15533" width="4.7109375" style="230" customWidth="1"/>
    <col min="15534" max="15534" width="6.28515625" style="230" customWidth="1"/>
    <col min="15535" max="15535" width="6" style="230" customWidth="1"/>
    <col min="15536" max="15536" width="7.7109375" style="230" customWidth="1"/>
    <col min="15537" max="15537" width="6.7109375" style="230" customWidth="1"/>
    <col min="15538" max="15538" width="10.42578125" style="230" customWidth="1"/>
    <col min="15539" max="15539" width="9.5703125" style="230" customWidth="1"/>
    <col min="15540" max="15540" width="9.7109375" style="230" customWidth="1"/>
    <col min="15541" max="15541" width="8.28515625" style="230" customWidth="1"/>
    <col min="15542" max="15542" width="4.5703125" style="230" customWidth="1"/>
    <col min="15543" max="15543" width="7.5703125" style="230" customWidth="1"/>
    <col min="15544" max="15544" width="5.85546875" style="230" customWidth="1"/>
    <col min="15545" max="15545" width="6.140625" style="230" customWidth="1"/>
    <col min="15546" max="15546" width="6" style="230" customWidth="1"/>
    <col min="15547" max="15547" width="6.28515625" style="230" customWidth="1"/>
    <col min="15548" max="15548" width="8.28515625" style="230" customWidth="1"/>
    <col min="15549" max="15549" width="10.42578125" style="230" customWidth="1"/>
    <col min="15550" max="15748" width="8.85546875" style="230"/>
    <col min="15749" max="15749" width="4.140625" style="230" customWidth="1"/>
    <col min="15750" max="15750" width="12.140625" style="230" customWidth="1"/>
    <col min="15751" max="15751" width="26.5703125" style="230" customWidth="1"/>
    <col min="15752" max="15753" width="5" style="230" customWidth="1"/>
    <col min="15754" max="15754" width="4.5703125" style="230" customWidth="1"/>
    <col min="15755" max="15755" width="7.42578125" style="230" customWidth="1"/>
    <col min="15756" max="15756" width="7.28515625" style="230" customWidth="1"/>
    <col min="15757" max="15758" width="4.7109375" style="230" customWidth="1"/>
    <col min="15759" max="15759" width="7.7109375" style="230" customWidth="1"/>
    <col min="15760" max="15761" width="4.7109375" style="230" customWidth="1"/>
    <col min="15762" max="15762" width="5.7109375" style="230" customWidth="1"/>
    <col min="15763" max="15763" width="5.28515625" style="230" customWidth="1"/>
    <col min="15764" max="15769" width="4.7109375" style="230" customWidth="1"/>
    <col min="15770" max="15770" width="5.85546875" style="230" customWidth="1"/>
    <col min="15771" max="15771" width="7.140625" style="230" customWidth="1"/>
    <col min="15772" max="15779" width="4.7109375" style="230" customWidth="1"/>
    <col min="15780" max="15780" width="5.5703125" style="230" customWidth="1"/>
    <col min="15781" max="15782" width="4.7109375" style="230" customWidth="1"/>
    <col min="15783" max="15784" width="5.5703125" style="230" customWidth="1"/>
    <col min="15785" max="15785" width="4.7109375" style="230" customWidth="1"/>
    <col min="15786" max="15787" width="5.5703125" style="230" customWidth="1"/>
    <col min="15788" max="15789" width="4.7109375" style="230" customWidth="1"/>
    <col min="15790" max="15790" width="6.28515625" style="230" customWidth="1"/>
    <col min="15791" max="15791" width="6" style="230" customWidth="1"/>
    <col min="15792" max="15792" width="7.7109375" style="230" customWidth="1"/>
    <col min="15793" max="15793" width="6.7109375" style="230" customWidth="1"/>
    <col min="15794" max="15794" width="10.42578125" style="230" customWidth="1"/>
    <col min="15795" max="15795" width="9.5703125" style="230" customWidth="1"/>
    <col min="15796" max="15796" width="9.7109375" style="230" customWidth="1"/>
    <col min="15797" max="15797" width="8.28515625" style="230" customWidth="1"/>
    <col min="15798" max="15798" width="4.5703125" style="230" customWidth="1"/>
    <col min="15799" max="15799" width="7.5703125" style="230" customWidth="1"/>
    <col min="15800" max="15800" width="5.85546875" style="230" customWidth="1"/>
    <col min="15801" max="15801" width="6.140625" style="230" customWidth="1"/>
    <col min="15802" max="15802" width="6" style="230" customWidth="1"/>
    <col min="15803" max="15803" width="6.28515625" style="230" customWidth="1"/>
    <col min="15804" max="15804" width="8.28515625" style="230" customWidth="1"/>
    <col min="15805" max="15805" width="10.42578125" style="230" customWidth="1"/>
    <col min="15806" max="16004" width="8.85546875" style="230"/>
    <col min="16005" max="16005" width="4.140625" style="230" customWidth="1"/>
    <col min="16006" max="16006" width="12.140625" style="230" customWidth="1"/>
    <col min="16007" max="16007" width="26.5703125" style="230" customWidth="1"/>
    <col min="16008" max="16009" width="5" style="230" customWidth="1"/>
    <col min="16010" max="16010" width="4.5703125" style="230" customWidth="1"/>
    <col min="16011" max="16011" width="7.42578125" style="230" customWidth="1"/>
    <col min="16012" max="16012" width="7.28515625" style="230" customWidth="1"/>
    <col min="16013" max="16014" width="4.7109375" style="230" customWidth="1"/>
    <col min="16015" max="16015" width="7.7109375" style="230" customWidth="1"/>
    <col min="16016" max="16017" width="4.7109375" style="230" customWidth="1"/>
    <col min="16018" max="16018" width="5.7109375" style="230" customWidth="1"/>
    <col min="16019" max="16019" width="5.28515625" style="230" customWidth="1"/>
    <col min="16020" max="16025" width="4.7109375" style="230" customWidth="1"/>
    <col min="16026" max="16026" width="5.85546875" style="230" customWidth="1"/>
    <col min="16027" max="16027" width="7.140625" style="230" customWidth="1"/>
    <col min="16028" max="16035" width="4.7109375" style="230" customWidth="1"/>
    <col min="16036" max="16036" width="5.5703125" style="230" customWidth="1"/>
    <col min="16037" max="16038" width="4.7109375" style="230" customWidth="1"/>
    <col min="16039" max="16040" width="5.5703125" style="230" customWidth="1"/>
    <col min="16041" max="16041" width="4.7109375" style="230" customWidth="1"/>
    <col min="16042" max="16043" width="5.5703125" style="230" customWidth="1"/>
    <col min="16044" max="16045" width="4.7109375" style="230" customWidth="1"/>
    <col min="16046" max="16046" width="6.28515625" style="230" customWidth="1"/>
    <col min="16047" max="16047" width="6" style="230" customWidth="1"/>
    <col min="16048" max="16048" width="7.7109375" style="230" customWidth="1"/>
    <col min="16049" max="16049" width="6.7109375" style="230" customWidth="1"/>
    <col min="16050" max="16050" width="10.42578125" style="230" customWidth="1"/>
    <col min="16051" max="16051" width="9.5703125" style="230" customWidth="1"/>
    <col min="16052" max="16052" width="9.7109375" style="230" customWidth="1"/>
    <col min="16053" max="16053" width="8.28515625" style="230" customWidth="1"/>
    <col min="16054" max="16054" width="4.5703125" style="230" customWidth="1"/>
    <col min="16055" max="16055" width="7.5703125" style="230" customWidth="1"/>
    <col min="16056" max="16056" width="5.85546875" style="230" customWidth="1"/>
    <col min="16057" max="16057" width="6.140625" style="230" customWidth="1"/>
    <col min="16058" max="16058" width="6" style="230" customWidth="1"/>
    <col min="16059" max="16059" width="6.28515625" style="230" customWidth="1"/>
    <col min="16060" max="16060" width="8.28515625" style="230" customWidth="1"/>
    <col min="16061" max="16061" width="10.42578125" style="230" customWidth="1"/>
    <col min="16062" max="16384" width="8.85546875" style="230"/>
  </cols>
  <sheetData>
    <row r="1" spans="1:57" ht="68.25" customHeight="1">
      <c r="A1" s="1316" t="s">
        <v>2</v>
      </c>
      <c r="B1" s="1317" t="s">
        <v>260</v>
      </c>
      <c r="C1" s="1318" t="s">
        <v>261</v>
      </c>
      <c r="D1" s="1319" t="s">
        <v>4</v>
      </c>
      <c r="E1" s="1320" t="s">
        <v>5</v>
      </c>
      <c r="F1" s="1320" t="s">
        <v>262</v>
      </c>
      <c r="G1" s="1320" t="s">
        <v>7</v>
      </c>
      <c r="H1" s="1314" t="s">
        <v>290</v>
      </c>
      <c r="I1" s="1314"/>
      <c r="J1" s="1314"/>
      <c r="K1" s="1314"/>
      <c r="L1" s="1314" t="s">
        <v>291</v>
      </c>
      <c r="M1" s="1314"/>
      <c r="N1" s="1314"/>
      <c r="O1" s="1314"/>
      <c r="P1" s="1314" t="s">
        <v>292</v>
      </c>
      <c r="Q1" s="1314"/>
      <c r="R1" s="1314"/>
      <c r="S1" s="1314"/>
      <c r="T1" s="1314" t="s">
        <v>293</v>
      </c>
      <c r="U1" s="1314"/>
      <c r="V1" s="1314"/>
      <c r="W1" s="1314"/>
      <c r="X1" s="1311" t="s">
        <v>294</v>
      </c>
      <c r="Y1" s="1312"/>
      <c r="Z1" s="1312"/>
      <c r="AA1" s="1313"/>
      <c r="AB1" s="1311" t="s">
        <v>295</v>
      </c>
      <c r="AC1" s="1312"/>
      <c r="AD1" s="1312"/>
      <c r="AE1" s="1313"/>
      <c r="AF1" s="1311" t="s">
        <v>296</v>
      </c>
      <c r="AG1" s="1312"/>
      <c r="AH1" s="1312"/>
      <c r="AI1" s="1313"/>
      <c r="AJ1" s="1311" t="s">
        <v>297</v>
      </c>
      <c r="AK1" s="1312"/>
      <c r="AL1" s="1312"/>
      <c r="AM1" s="1313"/>
      <c r="AN1" s="1311" t="s">
        <v>298</v>
      </c>
      <c r="AO1" s="1312"/>
      <c r="AP1" s="1312"/>
      <c r="AQ1" s="1313"/>
      <c r="AR1" s="1314" t="s">
        <v>267</v>
      </c>
      <c r="AS1" s="1314"/>
      <c r="AT1" s="1314"/>
      <c r="AU1" s="1314"/>
      <c r="AV1" s="1314"/>
      <c r="AW1" s="1314"/>
      <c r="AX1" s="1323" t="s">
        <v>268</v>
      </c>
      <c r="AY1" s="1323" t="s">
        <v>269</v>
      </c>
      <c r="AZ1" s="1322" t="s">
        <v>270</v>
      </c>
      <c r="BA1" s="1322"/>
      <c r="BB1" s="1322" t="s">
        <v>271</v>
      </c>
      <c r="BC1" s="1322"/>
      <c r="BD1" s="1321" t="s">
        <v>272</v>
      </c>
      <c r="BE1" s="1321" t="s">
        <v>19</v>
      </c>
    </row>
    <row r="2" spans="1:57" ht="21" customHeight="1">
      <c r="A2" s="1316"/>
      <c r="B2" s="1316"/>
      <c r="C2" s="1318"/>
      <c r="D2" s="1319"/>
      <c r="E2" s="1320"/>
      <c r="F2" s="1320"/>
      <c r="G2" s="1320"/>
      <c r="H2" s="1315" t="s">
        <v>273</v>
      </c>
      <c r="I2" s="1315"/>
      <c r="J2" s="1315"/>
      <c r="K2" s="1315"/>
      <c r="L2" s="1315" t="s">
        <v>273</v>
      </c>
      <c r="M2" s="1315"/>
      <c r="N2" s="1315"/>
      <c r="O2" s="1315"/>
      <c r="P2" s="1315" t="s">
        <v>273</v>
      </c>
      <c r="Q2" s="1315"/>
      <c r="R2" s="1315"/>
      <c r="S2" s="1315"/>
      <c r="T2" s="1315" t="s">
        <v>273</v>
      </c>
      <c r="U2" s="1315"/>
      <c r="V2" s="1315"/>
      <c r="W2" s="1315"/>
      <c r="X2" s="1315" t="s">
        <v>273</v>
      </c>
      <c r="Y2" s="1315"/>
      <c r="Z2" s="1315"/>
      <c r="AA2" s="1315"/>
      <c r="AB2" s="1315" t="s">
        <v>273</v>
      </c>
      <c r="AC2" s="1315"/>
      <c r="AD2" s="1315"/>
      <c r="AE2" s="1315"/>
      <c r="AF2" s="1315" t="s">
        <v>273</v>
      </c>
      <c r="AG2" s="1315"/>
      <c r="AH2" s="1315"/>
      <c r="AI2" s="1315"/>
      <c r="AJ2" s="1315" t="s">
        <v>273</v>
      </c>
      <c r="AK2" s="1315"/>
      <c r="AL2" s="1315"/>
      <c r="AM2" s="1315"/>
      <c r="AN2" s="1315" t="s">
        <v>273</v>
      </c>
      <c r="AO2" s="1315"/>
      <c r="AP2" s="1315"/>
      <c r="AQ2" s="1315"/>
      <c r="AR2" s="1315" t="s">
        <v>273</v>
      </c>
      <c r="AS2" s="1315"/>
      <c r="AT2" s="1315"/>
      <c r="AU2" s="1315"/>
      <c r="AV2" s="1315"/>
      <c r="AW2" s="1315"/>
      <c r="AX2" s="1323"/>
      <c r="AY2" s="1323"/>
      <c r="AZ2" s="1322"/>
      <c r="BA2" s="1322"/>
      <c r="BB2" s="1322"/>
      <c r="BC2" s="1322"/>
      <c r="BD2" s="1321"/>
      <c r="BE2" s="1321"/>
    </row>
    <row r="3" spans="1:57" ht="69" customHeight="1">
      <c r="A3" s="1316"/>
      <c r="B3" s="1316"/>
      <c r="C3" s="1318"/>
      <c r="D3" s="1319"/>
      <c r="E3" s="1320"/>
      <c r="F3" s="1320"/>
      <c r="G3" s="1320"/>
      <c r="H3" s="234" t="s">
        <v>274</v>
      </c>
      <c r="I3" s="234" t="s">
        <v>275</v>
      </c>
      <c r="J3" s="234" t="s">
        <v>276</v>
      </c>
      <c r="K3" s="234" t="s">
        <v>267</v>
      </c>
      <c r="L3" s="234" t="s">
        <v>274</v>
      </c>
      <c r="M3" s="234" t="s">
        <v>275</v>
      </c>
      <c r="N3" s="234" t="s">
        <v>276</v>
      </c>
      <c r="O3" s="234" t="s">
        <v>267</v>
      </c>
      <c r="P3" s="234" t="s">
        <v>274</v>
      </c>
      <c r="Q3" s="234" t="s">
        <v>275</v>
      </c>
      <c r="R3" s="234" t="s">
        <v>276</v>
      </c>
      <c r="S3" s="234" t="s">
        <v>267</v>
      </c>
      <c r="T3" s="234" t="s">
        <v>274</v>
      </c>
      <c r="U3" s="234" t="s">
        <v>275</v>
      </c>
      <c r="V3" s="234" t="s">
        <v>276</v>
      </c>
      <c r="W3" s="234" t="s">
        <v>267</v>
      </c>
      <c r="X3" s="234" t="s">
        <v>274</v>
      </c>
      <c r="Y3" s="234" t="s">
        <v>275</v>
      </c>
      <c r="Z3" s="234" t="s">
        <v>276</v>
      </c>
      <c r="AA3" s="234" t="s">
        <v>267</v>
      </c>
      <c r="AB3" s="234" t="s">
        <v>274</v>
      </c>
      <c r="AC3" s="234" t="s">
        <v>275</v>
      </c>
      <c r="AD3" s="234" t="s">
        <v>276</v>
      </c>
      <c r="AE3" s="234" t="s">
        <v>267</v>
      </c>
      <c r="AF3" s="234" t="s">
        <v>274</v>
      </c>
      <c r="AG3" s="234" t="s">
        <v>275</v>
      </c>
      <c r="AH3" s="234" t="s">
        <v>276</v>
      </c>
      <c r="AI3" s="234" t="s">
        <v>267</v>
      </c>
      <c r="AJ3" s="234" t="s">
        <v>274</v>
      </c>
      <c r="AK3" s="234" t="s">
        <v>275</v>
      </c>
      <c r="AL3" s="234" t="s">
        <v>276</v>
      </c>
      <c r="AM3" s="234" t="s">
        <v>267</v>
      </c>
      <c r="AN3" s="234" t="s">
        <v>274</v>
      </c>
      <c r="AO3" s="234" t="s">
        <v>275</v>
      </c>
      <c r="AP3" s="234" t="s">
        <v>276</v>
      </c>
      <c r="AQ3" s="234" t="s">
        <v>267</v>
      </c>
      <c r="AR3" s="234" t="s">
        <v>274</v>
      </c>
      <c r="AS3" s="234" t="s">
        <v>275</v>
      </c>
      <c r="AT3" s="234" t="s">
        <v>276</v>
      </c>
      <c r="AU3" s="234" t="s">
        <v>267</v>
      </c>
      <c r="AV3" s="234" t="s">
        <v>277</v>
      </c>
      <c r="AW3" s="234" t="s">
        <v>278</v>
      </c>
      <c r="AX3" s="1323"/>
      <c r="AY3" s="1323"/>
      <c r="AZ3" s="330" t="s">
        <v>279</v>
      </c>
      <c r="BA3" s="330" t="s">
        <v>280</v>
      </c>
      <c r="BB3" s="330" t="s">
        <v>281</v>
      </c>
      <c r="BC3" s="330" t="s">
        <v>29</v>
      </c>
      <c r="BD3" s="1321"/>
      <c r="BE3" s="1321"/>
    </row>
    <row r="4" spans="1:57" ht="24" customHeight="1">
      <c r="A4" s="231"/>
      <c r="B4" s="231"/>
      <c r="C4" s="21" t="s">
        <v>114</v>
      </c>
      <c r="D4" s="232"/>
      <c r="E4" s="233"/>
      <c r="F4" s="233"/>
      <c r="G4" s="233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328"/>
      <c r="AY4" s="328"/>
      <c r="AZ4" s="330"/>
      <c r="BA4" s="330"/>
      <c r="BB4" s="330"/>
      <c r="BC4" s="330"/>
      <c r="BD4" s="329"/>
      <c r="BE4" s="1211"/>
    </row>
    <row r="5" spans="1:57" s="221" customFormat="1" ht="26.25" customHeight="1">
      <c r="A5" s="235"/>
      <c r="B5" s="235"/>
      <c r="C5" s="236" t="s">
        <v>36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</row>
    <row r="6" spans="1:57" s="222" customFormat="1" ht="26.25" customHeight="1">
      <c r="A6" s="237"/>
      <c r="B6" s="237"/>
      <c r="C6" s="238" t="s">
        <v>282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</row>
    <row r="7" spans="1:57" s="221" customFormat="1" ht="30" customHeight="1">
      <c r="A7" s="239"/>
      <c r="B7" s="240"/>
      <c r="C7" s="241" t="s">
        <v>480</v>
      </c>
      <c r="D7" s="242"/>
      <c r="E7" s="240"/>
      <c r="F7" s="240"/>
      <c r="G7" s="240"/>
      <c r="H7" s="243"/>
      <c r="I7" s="298"/>
      <c r="J7" s="273"/>
      <c r="K7" s="298"/>
      <c r="L7" s="298"/>
      <c r="M7" s="298"/>
      <c r="N7" s="298"/>
      <c r="O7" s="298"/>
      <c r="P7" s="240"/>
      <c r="Q7" s="240"/>
      <c r="R7" s="304"/>
      <c r="S7" s="304"/>
      <c r="T7" s="305"/>
      <c r="U7" s="306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258"/>
      <c r="AS7" s="258"/>
      <c r="AT7" s="258"/>
      <c r="AU7" s="258"/>
      <c r="AV7" s="240"/>
      <c r="AW7" s="240"/>
      <c r="AX7" s="240"/>
      <c r="AY7" s="331"/>
      <c r="AZ7" s="240"/>
      <c r="BA7" s="306"/>
      <c r="BB7" s="332"/>
      <c r="BC7" s="332"/>
      <c r="BD7" s="333"/>
      <c r="BE7" s="240"/>
    </row>
    <row r="8" spans="1:57" s="221" customFormat="1" ht="30" customHeight="1">
      <c r="A8" s="239" t="s">
        <v>119</v>
      </c>
      <c r="B8" s="240" t="s">
        <v>481</v>
      </c>
      <c r="C8" s="244" t="s">
        <v>482</v>
      </c>
      <c r="D8" s="245" t="s">
        <v>41</v>
      </c>
      <c r="E8" s="246">
        <v>0</v>
      </c>
      <c r="F8" s="245">
        <v>89</v>
      </c>
      <c r="G8" s="245">
        <v>10</v>
      </c>
      <c r="H8" s="243"/>
      <c r="I8" s="298"/>
      <c r="J8" s="242">
        <v>50</v>
      </c>
      <c r="K8" s="240">
        <v>50</v>
      </c>
      <c r="L8" s="298"/>
      <c r="M8" s="298"/>
      <c r="N8" s="299"/>
      <c r="O8" s="299"/>
      <c r="P8" s="240"/>
      <c r="Q8" s="240"/>
      <c r="R8" s="304"/>
      <c r="S8" s="304"/>
      <c r="T8" s="306"/>
      <c r="U8" s="306"/>
      <c r="V8" s="306">
        <v>239</v>
      </c>
      <c r="W8" s="306">
        <v>239</v>
      </c>
      <c r="X8" s="306"/>
      <c r="Y8" s="306"/>
      <c r="Z8" s="306"/>
      <c r="AA8" s="306"/>
      <c r="AB8" s="306"/>
      <c r="AC8" s="306"/>
      <c r="AD8" s="306">
        <v>1</v>
      </c>
      <c r="AE8" s="306">
        <v>1</v>
      </c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>
        <v>3</v>
      </c>
      <c r="AQ8" s="306">
        <v>3</v>
      </c>
      <c r="AR8" s="258"/>
      <c r="AS8" s="258"/>
      <c r="AT8" s="258">
        <f t="shared" ref="AT8:AT10" si="0">J8+N8+R8+V8+AD8+AP8</f>
        <v>293</v>
      </c>
      <c r="AU8" s="258">
        <f t="shared" ref="AU8:AU10" si="1">K8+O8+S8+W8+AE8+AQ8</f>
        <v>293</v>
      </c>
      <c r="AV8" s="323">
        <f t="shared" ref="AV8:AV10" si="2">AU8/BC8*BB8/1000</f>
        <v>0.14649999999999999</v>
      </c>
      <c r="AW8" s="323">
        <f>AU8*BD8/1000</f>
        <v>0.1172</v>
      </c>
      <c r="AX8" s="240"/>
      <c r="AY8" s="240"/>
      <c r="AZ8" s="240"/>
      <c r="BA8" s="1215">
        <v>1</v>
      </c>
      <c r="BB8" s="1216">
        <v>30</v>
      </c>
      <c r="BC8" s="1216">
        <v>60</v>
      </c>
      <c r="BD8" s="1217">
        <v>0.4</v>
      </c>
      <c r="BE8" s="240"/>
    </row>
    <row r="9" spans="1:57" s="221" customFormat="1" ht="30" customHeight="1">
      <c r="A9" s="239" t="s">
        <v>162</v>
      </c>
      <c r="B9" s="240">
        <v>52.0124</v>
      </c>
      <c r="C9" s="244" t="s">
        <v>482</v>
      </c>
      <c r="D9" s="245" t="s">
        <v>41</v>
      </c>
      <c r="E9" s="246">
        <v>1</v>
      </c>
      <c r="F9" s="245">
        <v>95</v>
      </c>
      <c r="G9" s="245">
        <v>10</v>
      </c>
      <c r="H9" s="243"/>
      <c r="I9" s="298"/>
      <c r="J9" s="242"/>
      <c r="K9" s="240"/>
      <c r="L9" s="298"/>
      <c r="M9" s="298"/>
      <c r="N9" s="299"/>
      <c r="O9" s="299"/>
      <c r="P9" s="240"/>
      <c r="Q9" s="240"/>
      <c r="R9" s="304"/>
      <c r="S9" s="304"/>
      <c r="T9" s="306"/>
      <c r="U9" s="306"/>
      <c r="V9" s="306">
        <v>10</v>
      </c>
      <c r="W9" s="306">
        <v>10</v>
      </c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>
        <v>35</v>
      </c>
      <c r="AQ9" s="306">
        <v>35</v>
      </c>
      <c r="AR9" s="258"/>
      <c r="AS9" s="258"/>
      <c r="AT9" s="258">
        <f t="shared" si="0"/>
        <v>45</v>
      </c>
      <c r="AU9" s="258">
        <f t="shared" si="1"/>
        <v>45</v>
      </c>
      <c r="AV9" s="323">
        <f t="shared" si="2"/>
        <v>2.2499999999999999E-2</v>
      </c>
      <c r="AW9" s="323">
        <f>AU9*BD9/1000</f>
        <v>1.7999999999999999E-2</v>
      </c>
      <c r="AX9" s="240"/>
      <c r="AY9" s="240"/>
      <c r="AZ9" s="240"/>
      <c r="BA9" s="1215">
        <v>5</v>
      </c>
      <c r="BB9" s="1216">
        <v>30</v>
      </c>
      <c r="BC9" s="1216">
        <v>60</v>
      </c>
      <c r="BD9" s="1217">
        <v>0.4</v>
      </c>
      <c r="BE9" s="240"/>
    </row>
    <row r="10" spans="1:57" s="221" customFormat="1" ht="30" customHeight="1">
      <c r="A10" s="239" t="s">
        <v>166</v>
      </c>
      <c r="B10" s="240">
        <v>52.0124</v>
      </c>
      <c r="C10" s="244" t="s">
        <v>482</v>
      </c>
      <c r="D10" s="245" t="s">
        <v>41</v>
      </c>
      <c r="E10" s="246">
        <v>14</v>
      </c>
      <c r="F10" s="245">
        <v>59</v>
      </c>
      <c r="G10" s="245"/>
      <c r="H10" s="243"/>
      <c r="I10" s="298"/>
      <c r="J10" s="242"/>
      <c r="K10" s="240"/>
      <c r="L10" s="298"/>
      <c r="M10" s="298"/>
      <c r="N10" s="299"/>
      <c r="O10" s="299"/>
      <c r="P10" s="240"/>
      <c r="Q10" s="240"/>
      <c r="R10" s="304"/>
      <c r="S10" s="304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>
        <v>25</v>
      </c>
      <c r="AQ10" s="306">
        <v>25</v>
      </c>
      <c r="AR10" s="258"/>
      <c r="AS10" s="258"/>
      <c r="AT10" s="258">
        <f t="shared" si="0"/>
        <v>25</v>
      </c>
      <c r="AU10" s="258">
        <f t="shared" si="1"/>
        <v>25</v>
      </c>
      <c r="AV10" s="323">
        <f t="shared" si="2"/>
        <v>1.2500000000000001E-2</v>
      </c>
      <c r="AW10" s="323">
        <f>AU10*BD10/1000</f>
        <v>0.01</v>
      </c>
      <c r="AX10" s="240"/>
      <c r="AY10" s="240"/>
      <c r="AZ10" s="240"/>
      <c r="BA10" s="1215">
        <v>5</v>
      </c>
      <c r="BB10" s="1216">
        <v>30</v>
      </c>
      <c r="BC10" s="1216">
        <v>60</v>
      </c>
      <c r="BD10" s="1217">
        <v>0.4</v>
      </c>
      <c r="BE10" s="240"/>
    </row>
    <row r="11" spans="1:57" s="223" customFormat="1" ht="17.25" customHeight="1">
      <c r="A11" s="247"/>
      <c r="B11" s="248"/>
      <c r="C11" s="249" t="s">
        <v>33</v>
      </c>
      <c r="D11" s="250"/>
      <c r="E11" s="251"/>
      <c r="F11" s="250"/>
      <c r="G11" s="250"/>
      <c r="H11" s="252"/>
      <c r="I11" s="300"/>
      <c r="J11" s="301"/>
      <c r="K11" s="248"/>
      <c r="L11" s="300"/>
      <c r="M11" s="300"/>
      <c r="N11" s="302"/>
      <c r="O11" s="302"/>
      <c r="P11" s="248"/>
      <c r="Q11" s="248"/>
      <c r="R11" s="308"/>
      <c r="S11" s="308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290"/>
      <c r="AS11" s="290"/>
      <c r="AT11" s="290"/>
      <c r="AU11" s="290"/>
      <c r="AV11" s="324">
        <f>SUM(AV8:AV10)</f>
        <v>0.18149999999999999</v>
      </c>
      <c r="AW11" s="324">
        <f>SUM(AW8:AW10)</f>
        <v>0.1452</v>
      </c>
      <c r="AX11" s="248"/>
      <c r="AY11" s="248"/>
      <c r="AZ11" s="248"/>
      <c r="BA11" s="1218"/>
      <c r="BB11" s="1219"/>
      <c r="BC11" s="1219"/>
      <c r="BD11" s="1217"/>
      <c r="BE11" s="248"/>
    </row>
    <row r="12" spans="1:57" s="221" customFormat="1" ht="30" customHeight="1">
      <c r="A12" s="239" t="s">
        <v>119</v>
      </c>
      <c r="B12" s="253" t="s">
        <v>483</v>
      </c>
      <c r="C12" s="254" t="s">
        <v>484</v>
      </c>
      <c r="D12" s="245" t="s">
        <v>41</v>
      </c>
      <c r="E12" s="246">
        <v>11</v>
      </c>
      <c r="F12" s="245">
        <v>59</v>
      </c>
      <c r="G12" s="245">
        <v>10</v>
      </c>
      <c r="H12" s="243"/>
      <c r="I12" s="298"/>
      <c r="J12" s="242"/>
      <c r="K12" s="240"/>
      <c r="L12" s="298"/>
      <c r="M12" s="298"/>
      <c r="N12" s="299"/>
      <c r="O12" s="299"/>
      <c r="P12" s="240"/>
      <c r="Q12" s="240"/>
      <c r="R12" s="304"/>
      <c r="S12" s="304"/>
      <c r="T12" s="306"/>
      <c r="U12" s="306"/>
      <c r="V12" s="306">
        <v>2</v>
      </c>
      <c r="W12" s="306">
        <v>2</v>
      </c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258"/>
      <c r="AS12" s="258"/>
      <c r="AT12" s="258">
        <f>J12+N12+R12+V12+AD12+AP12</f>
        <v>2</v>
      </c>
      <c r="AU12" s="258">
        <f>K12+O12+S12+W12+AE12+AQ12</f>
        <v>2</v>
      </c>
      <c r="AV12" s="323">
        <f>AU12/BC12*BB12/1000</f>
        <v>1E-3</v>
      </c>
      <c r="AW12" s="323">
        <f>AU12*BD12/1000</f>
        <v>8.0000000000000004E-4</v>
      </c>
      <c r="AX12" s="240"/>
      <c r="AY12" s="240"/>
      <c r="AZ12" s="240"/>
      <c r="BA12" s="1215">
        <v>5</v>
      </c>
      <c r="BB12" s="1216">
        <v>30</v>
      </c>
      <c r="BC12" s="1216">
        <v>60</v>
      </c>
      <c r="BD12" s="1217">
        <v>0.4</v>
      </c>
      <c r="BE12" s="240"/>
    </row>
    <row r="13" spans="1:57" s="221" customFormat="1" ht="30" customHeight="1">
      <c r="A13" s="239" t="s">
        <v>162</v>
      </c>
      <c r="B13" s="255" t="s">
        <v>485</v>
      </c>
      <c r="C13" s="254" t="s">
        <v>484</v>
      </c>
      <c r="D13" s="245" t="s">
        <v>41</v>
      </c>
      <c r="E13" s="246">
        <v>1</v>
      </c>
      <c r="F13" s="245">
        <v>90</v>
      </c>
      <c r="G13" s="245">
        <v>10</v>
      </c>
      <c r="H13" s="243"/>
      <c r="I13" s="298"/>
      <c r="J13" s="242"/>
      <c r="K13" s="298"/>
      <c r="L13" s="298"/>
      <c r="M13" s="298"/>
      <c r="N13" s="240">
        <v>20</v>
      </c>
      <c r="O13" s="240">
        <v>20</v>
      </c>
      <c r="P13" s="240"/>
      <c r="Q13" s="240"/>
      <c r="R13" s="240"/>
      <c r="S13" s="240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258"/>
      <c r="AS13" s="258"/>
      <c r="AT13" s="258">
        <f>J13+N13+R13+V13+AD13+AP13</f>
        <v>20</v>
      </c>
      <c r="AU13" s="258">
        <f>K13+O13+S13+W13+AE13+AQ13</f>
        <v>20</v>
      </c>
      <c r="AV13" s="323">
        <f>AU13/BC13*BB13/1000</f>
        <v>0.01</v>
      </c>
      <c r="AW13" s="323">
        <f>AU13*BD13/1000</f>
        <v>8.0000000000000002E-3</v>
      </c>
      <c r="AX13" s="240"/>
      <c r="AY13" s="240"/>
      <c r="AZ13" s="240"/>
      <c r="BA13" s="1215"/>
      <c r="BB13" s="1216">
        <v>30</v>
      </c>
      <c r="BC13" s="1216">
        <v>60</v>
      </c>
      <c r="BD13" s="1217">
        <v>0.4</v>
      </c>
      <c r="BE13" s="240"/>
    </row>
    <row r="14" spans="1:57" s="223" customFormat="1" ht="19.5" customHeight="1">
      <c r="A14" s="247"/>
      <c r="B14" s="256"/>
      <c r="C14" s="257" t="s">
        <v>33</v>
      </c>
      <c r="D14" s="250"/>
      <c r="E14" s="251"/>
      <c r="F14" s="250"/>
      <c r="G14" s="250"/>
      <c r="H14" s="252"/>
      <c r="I14" s="300"/>
      <c r="J14" s="301"/>
      <c r="K14" s="300"/>
      <c r="L14" s="300"/>
      <c r="M14" s="300"/>
      <c r="N14" s="248"/>
      <c r="O14" s="248"/>
      <c r="P14" s="248"/>
      <c r="Q14" s="248"/>
      <c r="R14" s="248"/>
      <c r="S14" s="248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290"/>
      <c r="AS14" s="290"/>
      <c r="AT14" s="290"/>
      <c r="AU14" s="290"/>
      <c r="AV14" s="324">
        <f>SUM(AV12:AV13)</f>
        <v>1.0999999999999999E-2</v>
      </c>
      <c r="AW14" s="324">
        <f>SUM(AW12:AW13)</f>
        <v>8.8000000000000005E-3</v>
      </c>
      <c r="AX14" s="248"/>
      <c r="AY14" s="248"/>
      <c r="AZ14" s="248"/>
      <c r="BA14" s="1218"/>
      <c r="BB14" s="1219"/>
      <c r="BC14" s="1219"/>
      <c r="BD14" s="1217"/>
      <c r="BE14" s="248"/>
    </row>
    <row r="15" spans="1:57" s="221" customFormat="1" ht="30" customHeight="1">
      <c r="A15" s="239" t="s">
        <v>119</v>
      </c>
      <c r="B15" s="258" t="s">
        <v>153</v>
      </c>
      <c r="C15" s="259" t="s">
        <v>486</v>
      </c>
      <c r="D15" s="245" t="s">
        <v>41</v>
      </c>
      <c r="E15" s="260" t="s">
        <v>487</v>
      </c>
      <c r="F15" s="261" t="s">
        <v>132</v>
      </c>
      <c r="G15" s="261" t="s">
        <v>132</v>
      </c>
      <c r="H15" s="243"/>
      <c r="I15" s="298"/>
      <c r="J15" s="273"/>
      <c r="K15" s="298"/>
      <c r="L15" s="298"/>
      <c r="M15" s="298"/>
      <c r="N15" s="299"/>
      <c r="O15" s="299"/>
      <c r="P15" s="240"/>
      <c r="Q15" s="240"/>
      <c r="R15" s="310">
        <v>13</v>
      </c>
      <c r="S15" s="310">
        <v>13</v>
      </c>
      <c r="T15" s="311"/>
      <c r="U15" s="304"/>
      <c r="V15" s="307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258"/>
      <c r="AS15" s="258"/>
      <c r="AT15" s="258">
        <f>N15+R15+V15</f>
        <v>13</v>
      </c>
      <c r="AU15" s="258">
        <f>O15+S15+W15</f>
        <v>13</v>
      </c>
      <c r="AV15" s="323">
        <f>AU15/BC15*BB15/1000</f>
        <v>3.2499999999999999E-4</v>
      </c>
      <c r="AW15" s="323">
        <f>AU15*BD15/1000</f>
        <v>5.1999999999999998E-3</v>
      </c>
      <c r="AX15" s="240"/>
      <c r="AY15" s="240"/>
      <c r="AZ15" s="240"/>
      <c r="BA15" s="1215">
        <v>13</v>
      </c>
      <c r="BB15" s="1216">
        <v>0.5</v>
      </c>
      <c r="BC15" s="1216">
        <v>20</v>
      </c>
      <c r="BD15" s="1217">
        <v>0.4</v>
      </c>
      <c r="BE15" s="240"/>
    </row>
    <row r="16" spans="1:57" s="223" customFormat="1" ht="24" customHeight="1">
      <c r="A16" s="247"/>
      <c r="B16" s="231"/>
      <c r="C16" s="262" t="s">
        <v>33</v>
      </c>
      <c r="D16" s="250"/>
      <c r="E16" s="263"/>
      <c r="F16" s="264"/>
      <c r="G16" s="264"/>
      <c r="H16" s="252"/>
      <c r="I16" s="300"/>
      <c r="J16" s="303"/>
      <c r="K16" s="300"/>
      <c r="L16" s="300"/>
      <c r="M16" s="300"/>
      <c r="N16" s="302"/>
      <c r="O16" s="302"/>
      <c r="P16" s="248"/>
      <c r="Q16" s="248"/>
      <c r="R16" s="312"/>
      <c r="S16" s="312"/>
      <c r="T16" s="313"/>
      <c r="U16" s="308"/>
      <c r="V16" s="309"/>
      <c r="W16" s="309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290"/>
      <c r="AS16" s="290"/>
      <c r="AT16" s="290"/>
      <c r="AU16" s="290"/>
      <c r="AV16" s="324">
        <f>SUM(AV15)</f>
        <v>3.2499999999999999E-4</v>
      </c>
      <c r="AW16" s="324">
        <f>SUM(AW15)</f>
        <v>5.1999999999999998E-3</v>
      </c>
      <c r="AX16" s="248"/>
      <c r="AY16" s="248"/>
      <c r="AZ16" s="248"/>
      <c r="BA16" s="1218"/>
      <c r="BB16" s="1219"/>
      <c r="BC16" s="1219"/>
      <c r="BD16" s="1217"/>
      <c r="BE16" s="248"/>
    </row>
    <row r="17" spans="1:57" s="221" customFormat="1" ht="19.899999999999999" customHeight="1">
      <c r="A17" s="239" t="s">
        <v>119</v>
      </c>
      <c r="B17" s="258">
        <v>52.008800000000001</v>
      </c>
      <c r="C17" s="265" t="s">
        <v>488</v>
      </c>
      <c r="D17" s="245" t="s">
        <v>41</v>
      </c>
      <c r="E17" s="260"/>
      <c r="F17" s="261" t="s">
        <v>132</v>
      </c>
      <c r="G17" s="261" t="s">
        <v>132</v>
      </c>
      <c r="H17" s="243"/>
      <c r="I17" s="298"/>
      <c r="J17" s="273"/>
      <c r="K17" s="298"/>
      <c r="L17" s="298"/>
      <c r="M17" s="298"/>
      <c r="N17" s="299"/>
      <c r="O17" s="299"/>
      <c r="P17" s="240"/>
      <c r="Q17" s="240"/>
      <c r="R17" s="310">
        <v>58</v>
      </c>
      <c r="S17" s="310">
        <v>58</v>
      </c>
      <c r="T17" s="311"/>
      <c r="U17" s="304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258"/>
      <c r="AS17" s="258"/>
      <c r="AT17" s="258">
        <f>N17+R17+V17</f>
        <v>58</v>
      </c>
      <c r="AU17" s="258">
        <f>O17+S17+W17</f>
        <v>58</v>
      </c>
      <c r="AV17" s="325">
        <f t="shared" ref="AV17:AV18" si="3">AU17/BC17*BB17/1000</f>
        <v>9.6666666666666667E-4</v>
      </c>
      <c r="AW17" s="325">
        <f t="shared" ref="AW17:AW18" si="4">AU17*BD17/1000</f>
        <v>9.2800000000000001E-4</v>
      </c>
      <c r="AX17" s="240"/>
      <c r="AY17" s="240"/>
      <c r="AZ17" s="240"/>
      <c r="BA17" s="1215">
        <v>8</v>
      </c>
      <c r="BB17" s="1216">
        <v>30</v>
      </c>
      <c r="BC17" s="1216">
        <v>1800</v>
      </c>
      <c r="BD17" s="1217">
        <v>1.6E-2</v>
      </c>
      <c r="BE17" s="240"/>
    </row>
    <row r="18" spans="1:57" s="221" customFormat="1" ht="21" customHeight="1">
      <c r="A18" s="239" t="s">
        <v>162</v>
      </c>
      <c r="B18" s="258">
        <v>52.008800000000001</v>
      </c>
      <c r="C18" s="265" t="s">
        <v>488</v>
      </c>
      <c r="D18" s="245" t="s">
        <v>41</v>
      </c>
      <c r="E18" s="266" t="s">
        <v>351</v>
      </c>
      <c r="F18" s="267" t="s">
        <v>489</v>
      </c>
      <c r="G18" s="261" t="s">
        <v>132</v>
      </c>
      <c r="H18" s="243"/>
      <c r="I18" s="298"/>
      <c r="J18" s="273"/>
      <c r="K18" s="298"/>
      <c r="L18" s="298"/>
      <c r="M18" s="298"/>
      <c r="N18" s="299"/>
      <c r="O18" s="299"/>
      <c r="P18" s="240"/>
      <c r="Q18" s="240"/>
      <c r="R18" s="310"/>
      <c r="S18" s="310"/>
      <c r="T18" s="311"/>
      <c r="U18" s="304"/>
      <c r="V18" s="306">
        <v>10</v>
      </c>
      <c r="W18" s="306">
        <v>10</v>
      </c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258"/>
      <c r="AS18" s="258"/>
      <c r="AT18" s="258">
        <f>N18+R18+V18</f>
        <v>10</v>
      </c>
      <c r="AU18" s="258">
        <f>O18+S18+W18</f>
        <v>10</v>
      </c>
      <c r="AV18" s="325">
        <f t="shared" si="3"/>
        <v>1.6666666666666669E-4</v>
      </c>
      <c r="AW18" s="325">
        <f t="shared" si="4"/>
        <v>1.6000000000000001E-4</v>
      </c>
      <c r="AX18" s="240"/>
      <c r="AY18" s="240"/>
      <c r="AZ18" s="240"/>
      <c r="BA18" s="1215"/>
      <c r="BB18" s="1216">
        <v>30</v>
      </c>
      <c r="BC18" s="1216">
        <v>1800</v>
      </c>
      <c r="BD18" s="1217">
        <v>1.6E-2</v>
      </c>
      <c r="BE18" s="240"/>
    </row>
    <row r="19" spans="1:57" s="223" customFormat="1" ht="24" customHeight="1">
      <c r="A19" s="247"/>
      <c r="B19" s="231"/>
      <c r="C19" s="262" t="s">
        <v>33</v>
      </c>
      <c r="D19" s="250"/>
      <c r="E19" s="263"/>
      <c r="F19" s="264"/>
      <c r="G19" s="264"/>
      <c r="H19" s="252"/>
      <c r="I19" s="300"/>
      <c r="J19" s="303"/>
      <c r="K19" s="300"/>
      <c r="L19" s="300"/>
      <c r="M19" s="300"/>
      <c r="N19" s="302"/>
      <c r="O19" s="302"/>
      <c r="P19" s="248"/>
      <c r="Q19" s="248"/>
      <c r="R19" s="312"/>
      <c r="S19" s="312"/>
      <c r="T19" s="313"/>
      <c r="U19" s="308"/>
      <c r="V19" s="309"/>
      <c r="W19" s="309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290"/>
      <c r="AS19" s="290"/>
      <c r="AT19" s="290"/>
      <c r="AU19" s="290"/>
      <c r="AV19" s="326">
        <f>SUM(AV17:AV18)</f>
        <v>1.1333333333333334E-3</v>
      </c>
      <c r="AW19" s="326">
        <f>SUM(AW17:AW18)</f>
        <v>1.088E-3</v>
      </c>
      <c r="AX19" s="248"/>
      <c r="AY19" s="248"/>
      <c r="AZ19" s="248"/>
      <c r="BA19" s="1218"/>
      <c r="BB19" s="1219"/>
      <c r="BC19" s="1219"/>
      <c r="BD19" s="1217"/>
      <c r="BE19" s="248"/>
    </row>
    <row r="20" spans="1:57" s="221" customFormat="1" ht="20.25" customHeight="1">
      <c r="A20" s="239" t="s">
        <v>119</v>
      </c>
      <c r="B20" s="258" t="s">
        <v>490</v>
      </c>
      <c r="C20" s="265" t="s">
        <v>491</v>
      </c>
      <c r="D20" s="245" t="s">
        <v>41</v>
      </c>
      <c r="E20" s="260"/>
      <c r="F20" s="261" t="s">
        <v>132</v>
      </c>
      <c r="G20" s="261" t="s">
        <v>132</v>
      </c>
      <c r="H20" s="243"/>
      <c r="I20" s="298"/>
      <c r="J20" s="273"/>
      <c r="K20" s="298"/>
      <c r="L20" s="298"/>
      <c r="M20" s="298"/>
      <c r="N20" s="299"/>
      <c r="O20" s="299"/>
      <c r="P20" s="240"/>
      <c r="Q20" s="240"/>
      <c r="R20" s="310">
        <v>5</v>
      </c>
      <c r="S20" s="310">
        <v>5</v>
      </c>
      <c r="T20" s="311"/>
      <c r="U20" s="304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258"/>
      <c r="AS20" s="258"/>
      <c r="AT20" s="258">
        <f>N20+R20+V20</f>
        <v>5</v>
      </c>
      <c r="AU20" s="258">
        <f>O20+S20+W20</f>
        <v>5</v>
      </c>
      <c r="AV20" s="325">
        <f t="shared" ref="AV20:AV25" si="5">AU20/BC20*BB20/1000</f>
        <v>3.0208333333333329E-4</v>
      </c>
      <c r="AW20" s="325">
        <f>AU20*BD20/1000</f>
        <v>8.5000000000000006E-5</v>
      </c>
      <c r="AX20" s="240"/>
      <c r="AY20" s="240"/>
      <c r="AZ20" s="240"/>
      <c r="BA20" s="1215">
        <v>5</v>
      </c>
      <c r="BB20" s="1216">
        <v>29</v>
      </c>
      <c r="BC20" s="1216">
        <v>480</v>
      </c>
      <c r="BD20" s="1217">
        <v>1.7000000000000001E-2</v>
      </c>
      <c r="BE20" s="240"/>
    </row>
    <row r="21" spans="1:57" s="221" customFormat="1" ht="18" customHeight="1">
      <c r="A21" s="239" t="s">
        <v>162</v>
      </c>
      <c r="B21" s="258">
        <v>52.004399999999997</v>
      </c>
      <c r="C21" s="265" t="s">
        <v>491</v>
      </c>
      <c r="D21" s="245" t="s">
        <v>41</v>
      </c>
      <c r="E21" s="260" t="s">
        <v>139</v>
      </c>
      <c r="F21" s="261" t="s">
        <v>174</v>
      </c>
      <c r="G21" s="261"/>
      <c r="H21" s="243"/>
      <c r="I21" s="298"/>
      <c r="J21" s="273"/>
      <c r="K21" s="298"/>
      <c r="L21" s="298"/>
      <c r="M21" s="298"/>
      <c r="N21" s="299"/>
      <c r="O21" s="299"/>
      <c r="P21" s="240"/>
      <c r="Q21" s="240"/>
      <c r="R21" s="310"/>
      <c r="S21" s="310"/>
      <c r="T21" s="311"/>
      <c r="U21" s="304"/>
      <c r="V21" s="306">
        <v>300</v>
      </c>
      <c r="W21" s="306">
        <v>300</v>
      </c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258"/>
      <c r="AS21" s="258"/>
      <c r="AT21" s="258">
        <f>N21+R21+V21</f>
        <v>300</v>
      </c>
      <c r="AU21" s="258">
        <f>O21+S21+W21</f>
        <v>300</v>
      </c>
      <c r="AV21" s="325">
        <f t="shared" si="5"/>
        <v>1.8124999999999999E-2</v>
      </c>
      <c r="AW21" s="325">
        <f>AU21*BD21/1000</f>
        <v>5.1000000000000004E-3</v>
      </c>
      <c r="AX21" s="240"/>
      <c r="AY21" s="240"/>
      <c r="AZ21" s="240"/>
      <c r="BA21" s="1215"/>
      <c r="BB21" s="1216">
        <v>29</v>
      </c>
      <c r="BC21" s="1216">
        <v>480</v>
      </c>
      <c r="BD21" s="1217">
        <v>1.7000000000000001E-2</v>
      </c>
      <c r="BE21" s="240"/>
    </row>
    <row r="22" spans="1:57" s="223" customFormat="1" ht="24" customHeight="1">
      <c r="A22" s="247"/>
      <c r="B22" s="231"/>
      <c r="C22" s="262" t="s">
        <v>33</v>
      </c>
      <c r="D22" s="250"/>
      <c r="E22" s="263"/>
      <c r="F22" s="264"/>
      <c r="G22" s="264"/>
      <c r="H22" s="252"/>
      <c r="I22" s="300"/>
      <c r="J22" s="303"/>
      <c r="K22" s="300"/>
      <c r="L22" s="300"/>
      <c r="M22" s="300"/>
      <c r="N22" s="302"/>
      <c r="O22" s="302"/>
      <c r="P22" s="248"/>
      <c r="Q22" s="248"/>
      <c r="R22" s="312"/>
      <c r="S22" s="312"/>
      <c r="T22" s="313"/>
      <c r="U22" s="308"/>
      <c r="V22" s="309"/>
      <c r="W22" s="309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290"/>
      <c r="AS22" s="290"/>
      <c r="AT22" s="290"/>
      <c r="AU22" s="290"/>
      <c r="AV22" s="326">
        <f>SUM(AV20:AV21)</f>
        <v>1.8427083333333334E-2</v>
      </c>
      <c r="AW22" s="326">
        <f>SUM(AW20:AW21)</f>
        <v>5.1850000000000004E-3</v>
      </c>
      <c r="AX22" s="248"/>
      <c r="AY22" s="248"/>
      <c r="AZ22" s="248"/>
      <c r="BA22" s="1218"/>
      <c r="BB22" s="1219"/>
      <c r="BC22" s="1219"/>
      <c r="BD22" s="1217"/>
      <c r="BE22" s="248"/>
    </row>
    <row r="23" spans="1:57" s="221" customFormat="1" ht="30" customHeight="1">
      <c r="A23" s="239" t="s">
        <v>119</v>
      </c>
      <c r="B23" s="266" t="s">
        <v>492</v>
      </c>
      <c r="C23" s="268" t="s">
        <v>493</v>
      </c>
      <c r="D23" s="245" t="s">
        <v>255</v>
      </c>
      <c r="E23" s="260" t="s">
        <v>487</v>
      </c>
      <c r="F23" s="261" t="s">
        <v>132</v>
      </c>
      <c r="G23" s="261" t="s">
        <v>132</v>
      </c>
      <c r="H23" s="243"/>
      <c r="I23" s="298"/>
      <c r="J23" s="273"/>
      <c r="K23" s="298"/>
      <c r="L23" s="298"/>
      <c r="M23" s="298"/>
      <c r="N23" s="299"/>
      <c r="O23" s="299"/>
      <c r="P23" s="240"/>
      <c r="Q23" s="240"/>
      <c r="R23" s="314">
        <v>27.4</v>
      </c>
      <c r="S23" s="314">
        <v>27.4</v>
      </c>
      <c r="T23" s="311"/>
      <c r="U23" s="304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258"/>
      <c r="AS23" s="258"/>
      <c r="AT23" s="258">
        <f>N23+R23+V23</f>
        <v>27.4</v>
      </c>
      <c r="AU23" s="258">
        <f>O23+S23+W23</f>
        <v>27.4</v>
      </c>
      <c r="AV23" s="323">
        <f t="shared" si="5"/>
        <v>3.5071999999999999E-2</v>
      </c>
      <c r="AW23" s="323">
        <f t="shared" ref="AW23:AW25" si="6">SUM(AU23/1000)</f>
        <v>2.7399999999999997E-2</v>
      </c>
      <c r="AX23" s="240"/>
      <c r="AY23" s="240"/>
      <c r="AZ23" s="240"/>
      <c r="BA23" s="1215">
        <v>10</v>
      </c>
      <c r="BB23" s="1216">
        <v>32</v>
      </c>
      <c r="BC23" s="1216">
        <v>25</v>
      </c>
      <c r="BD23" s="1217">
        <v>0.4</v>
      </c>
      <c r="BE23" s="240"/>
    </row>
    <row r="24" spans="1:57" s="221" customFormat="1" ht="30" customHeight="1">
      <c r="A24" s="239" t="s">
        <v>162</v>
      </c>
      <c r="B24" s="266" t="s">
        <v>492</v>
      </c>
      <c r="C24" s="268" t="s">
        <v>493</v>
      </c>
      <c r="D24" s="245" t="s">
        <v>255</v>
      </c>
      <c r="E24" s="260" t="s">
        <v>259</v>
      </c>
      <c r="F24" s="261" t="s">
        <v>145</v>
      </c>
      <c r="G24" s="261"/>
      <c r="H24" s="243"/>
      <c r="I24" s="298"/>
      <c r="J24" s="273"/>
      <c r="K24" s="298"/>
      <c r="L24" s="298"/>
      <c r="M24" s="298"/>
      <c r="N24" s="299"/>
      <c r="O24" s="299"/>
      <c r="P24" s="240"/>
      <c r="Q24" s="240"/>
      <c r="R24" s="314"/>
      <c r="S24" s="314"/>
      <c r="T24" s="311"/>
      <c r="U24" s="304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 t="s">
        <v>494</v>
      </c>
      <c r="AQ24" s="306" t="s">
        <v>494</v>
      </c>
      <c r="AR24" s="258"/>
      <c r="AS24" s="258"/>
      <c r="AT24" s="266" t="s">
        <v>495</v>
      </c>
      <c r="AU24" s="258">
        <v>183.6</v>
      </c>
      <c r="AV24" s="323">
        <f t="shared" si="5"/>
        <v>0.23500799999999999</v>
      </c>
      <c r="AW24" s="323">
        <f t="shared" si="6"/>
        <v>0.18359999999999999</v>
      </c>
      <c r="AX24" s="240"/>
      <c r="AY24" s="240"/>
      <c r="AZ24" s="240"/>
      <c r="BA24" s="1215" t="s">
        <v>494</v>
      </c>
      <c r="BB24" s="1216">
        <v>32</v>
      </c>
      <c r="BC24" s="1216">
        <v>25</v>
      </c>
      <c r="BD24" s="1217">
        <v>0.4</v>
      </c>
      <c r="BE24" s="240"/>
    </row>
    <row r="25" spans="1:57" s="221" customFormat="1" ht="30" customHeight="1">
      <c r="A25" s="239" t="s">
        <v>166</v>
      </c>
      <c r="B25" s="266" t="s">
        <v>496</v>
      </c>
      <c r="C25" s="268" t="s">
        <v>497</v>
      </c>
      <c r="D25" s="245" t="s">
        <v>255</v>
      </c>
      <c r="E25" s="260" t="s">
        <v>487</v>
      </c>
      <c r="F25" s="261" t="s">
        <v>145</v>
      </c>
      <c r="G25" s="261" t="s">
        <v>161</v>
      </c>
      <c r="H25" s="243"/>
      <c r="I25" s="298"/>
      <c r="J25" s="273"/>
      <c r="K25" s="298"/>
      <c r="L25" s="298"/>
      <c r="M25" s="298"/>
      <c r="N25" s="299"/>
      <c r="O25" s="299"/>
      <c r="P25" s="240"/>
      <c r="Q25" s="240"/>
      <c r="R25" s="314"/>
      <c r="S25" s="314"/>
      <c r="T25" s="311"/>
      <c r="U25" s="304"/>
      <c r="V25" s="306">
        <v>353</v>
      </c>
      <c r="W25" s="306">
        <v>353</v>
      </c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258"/>
      <c r="AS25" s="258"/>
      <c r="AT25" s="258">
        <f>N25+R25+V25</f>
        <v>353</v>
      </c>
      <c r="AU25" s="258">
        <f>O25+S25+W25</f>
        <v>353</v>
      </c>
      <c r="AV25" s="323">
        <f t="shared" si="5"/>
        <v>0.45183999999999996</v>
      </c>
      <c r="AW25" s="323">
        <f t="shared" si="6"/>
        <v>0.35299999999999998</v>
      </c>
      <c r="AX25" s="240"/>
      <c r="AY25" s="240"/>
      <c r="AZ25" s="240"/>
      <c r="BA25" s="1215">
        <v>353</v>
      </c>
      <c r="BB25" s="1216">
        <v>32</v>
      </c>
      <c r="BC25" s="1216">
        <v>25</v>
      </c>
      <c r="BD25" s="1217">
        <v>0.4</v>
      </c>
      <c r="BE25" s="240"/>
    </row>
    <row r="26" spans="1:57" s="223" customFormat="1" ht="24" customHeight="1">
      <c r="A26" s="247"/>
      <c r="B26" s="231"/>
      <c r="C26" s="262" t="s">
        <v>33</v>
      </c>
      <c r="D26" s="250"/>
      <c r="E26" s="263"/>
      <c r="F26" s="264"/>
      <c r="G26" s="264"/>
      <c r="H26" s="252"/>
      <c r="I26" s="300"/>
      <c r="J26" s="303"/>
      <c r="K26" s="300"/>
      <c r="L26" s="300"/>
      <c r="M26" s="300"/>
      <c r="N26" s="302"/>
      <c r="O26" s="302"/>
      <c r="P26" s="248"/>
      <c r="Q26" s="248"/>
      <c r="R26" s="312"/>
      <c r="S26" s="312"/>
      <c r="T26" s="313"/>
      <c r="U26" s="308"/>
      <c r="V26" s="309"/>
      <c r="W26" s="309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290"/>
      <c r="AS26" s="290"/>
      <c r="AT26" s="290"/>
      <c r="AU26" s="290"/>
      <c r="AV26" s="324">
        <f>SUM(AV23:AV25)</f>
        <v>0.7219199999999999</v>
      </c>
      <c r="AW26" s="324">
        <f>SUM(AW23:AW25)</f>
        <v>0.56399999999999995</v>
      </c>
      <c r="AX26" s="248"/>
      <c r="AY26" s="248"/>
      <c r="AZ26" s="248"/>
      <c r="BA26" s="1218"/>
      <c r="BB26" s="1219"/>
      <c r="BC26" s="1219"/>
      <c r="BD26" s="1217"/>
      <c r="BE26" s="248"/>
    </row>
    <row r="27" spans="1:57" s="221" customFormat="1" ht="21" customHeight="1">
      <c r="A27" s="239" t="s">
        <v>119</v>
      </c>
      <c r="B27" s="258">
        <v>52.001199999999997</v>
      </c>
      <c r="C27" s="268" t="s">
        <v>498</v>
      </c>
      <c r="D27" s="245" t="s">
        <v>255</v>
      </c>
      <c r="E27" s="260" t="s">
        <v>487</v>
      </c>
      <c r="F27" s="261" t="s">
        <v>132</v>
      </c>
      <c r="G27" s="261" t="s">
        <v>132</v>
      </c>
      <c r="H27" s="243"/>
      <c r="I27" s="298"/>
      <c r="J27" s="273"/>
      <c r="K27" s="298"/>
      <c r="L27" s="298"/>
      <c r="M27" s="298"/>
      <c r="N27" s="299"/>
      <c r="O27" s="299"/>
      <c r="P27" s="240"/>
      <c r="Q27" s="240"/>
      <c r="R27" s="310">
        <v>43</v>
      </c>
      <c r="S27" s="310">
        <v>43</v>
      </c>
      <c r="T27" s="311"/>
      <c r="U27" s="304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258"/>
      <c r="AS27" s="258"/>
      <c r="AT27" s="258">
        <f>N27+R27+V27</f>
        <v>43</v>
      </c>
      <c r="AU27" s="258">
        <f>O27+S27+W27</f>
        <v>43</v>
      </c>
      <c r="AV27" s="323">
        <f>AU27/BC27*BB27/1000</f>
        <v>5.6437500000000002E-2</v>
      </c>
      <c r="AW27" s="323">
        <f>AU27/1000</f>
        <v>4.2999999999999997E-2</v>
      </c>
      <c r="AX27" s="240"/>
      <c r="AY27" s="240"/>
      <c r="AZ27" s="240"/>
      <c r="BA27" s="1215">
        <v>43</v>
      </c>
      <c r="BB27" s="1216">
        <v>42</v>
      </c>
      <c r="BC27" s="1216">
        <v>32</v>
      </c>
      <c r="BD27" s="1217">
        <v>0.4</v>
      </c>
      <c r="BE27" s="240"/>
    </row>
    <row r="28" spans="1:57" s="221" customFormat="1" ht="21.75" customHeight="1">
      <c r="A28" s="239" t="s">
        <v>162</v>
      </c>
      <c r="B28" s="258">
        <v>52.001199999999997</v>
      </c>
      <c r="C28" s="268" t="s">
        <v>498</v>
      </c>
      <c r="D28" s="245" t="s">
        <v>255</v>
      </c>
      <c r="E28" s="260" t="s">
        <v>119</v>
      </c>
      <c r="F28" s="261" t="s">
        <v>168</v>
      </c>
      <c r="G28" s="261"/>
      <c r="H28" s="243"/>
      <c r="I28" s="298"/>
      <c r="J28" s="273"/>
      <c r="K28" s="298"/>
      <c r="L28" s="298"/>
      <c r="M28" s="298"/>
      <c r="N28" s="299"/>
      <c r="O28" s="299"/>
      <c r="P28" s="240"/>
      <c r="Q28" s="240"/>
      <c r="R28" s="310"/>
      <c r="S28" s="310"/>
      <c r="T28" s="311"/>
      <c r="U28" s="304"/>
      <c r="V28" s="306">
        <v>38</v>
      </c>
      <c r="W28" s="306">
        <v>38</v>
      </c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258"/>
      <c r="AS28" s="258"/>
      <c r="AT28" s="258">
        <f>N28+V28+AP28</f>
        <v>38</v>
      </c>
      <c r="AU28" s="258">
        <f>O28+W28+AQ28</f>
        <v>38</v>
      </c>
      <c r="AV28" s="323">
        <f>AU28/BC28*BB28/1000</f>
        <v>4.9875000000000003E-2</v>
      </c>
      <c r="AW28" s="323">
        <f>AU28/1000</f>
        <v>3.7999999999999999E-2</v>
      </c>
      <c r="AX28" s="240"/>
      <c r="AY28" s="240"/>
      <c r="AZ28" s="240"/>
      <c r="BA28" s="1215">
        <v>38</v>
      </c>
      <c r="BB28" s="1216">
        <v>42</v>
      </c>
      <c r="BC28" s="1216">
        <v>32</v>
      </c>
      <c r="BD28" s="1217">
        <v>0.4</v>
      </c>
      <c r="BE28" s="240"/>
    </row>
    <row r="29" spans="1:57" s="223" customFormat="1" ht="26.25" customHeight="1">
      <c r="A29" s="247"/>
      <c r="B29" s="269"/>
      <c r="C29" s="270" t="s">
        <v>33</v>
      </c>
      <c r="D29" s="250"/>
      <c r="E29" s="271"/>
      <c r="F29" s="271"/>
      <c r="G29" s="271"/>
      <c r="H29" s="252"/>
      <c r="I29" s="300"/>
      <c r="J29" s="303"/>
      <c r="K29" s="300"/>
      <c r="L29" s="300"/>
      <c r="M29" s="300"/>
      <c r="N29" s="302"/>
      <c r="O29" s="302"/>
      <c r="P29" s="248"/>
      <c r="Q29" s="248"/>
      <c r="R29" s="315"/>
      <c r="S29" s="315"/>
      <c r="T29" s="313"/>
      <c r="U29" s="308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290"/>
      <c r="AS29" s="290"/>
      <c r="AT29" s="290"/>
      <c r="AU29" s="290"/>
      <c r="AV29" s="324">
        <f>SUM(AV27:AV28)</f>
        <v>0.1063125</v>
      </c>
      <c r="AW29" s="324">
        <f>SUM(AW27:AW28)</f>
        <v>8.0999999999999989E-2</v>
      </c>
      <c r="AX29" s="248"/>
      <c r="AY29" s="248"/>
      <c r="AZ29" s="248"/>
      <c r="BA29" s="1218"/>
      <c r="BB29" s="1219"/>
      <c r="BC29" s="1219"/>
      <c r="BD29" s="1217"/>
      <c r="BE29" s="248"/>
    </row>
    <row r="30" spans="1:57" s="221" customFormat="1" ht="30" customHeight="1">
      <c r="A30" s="239" t="s">
        <v>119</v>
      </c>
      <c r="B30" s="267" t="s">
        <v>499</v>
      </c>
      <c r="C30" s="272" t="s">
        <v>500</v>
      </c>
      <c r="D30" s="245" t="s">
        <v>501</v>
      </c>
      <c r="E30" s="240">
        <v>11</v>
      </c>
      <c r="F30" s="240">
        <v>77</v>
      </c>
      <c r="G30" s="240">
        <v>22</v>
      </c>
      <c r="H30" s="273"/>
      <c r="I30" s="298"/>
      <c r="J30" s="273"/>
      <c r="K30" s="298"/>
      <c r="L30" s="298"/>
      <c r="M30" s="298"/>
      <c r="N30" s="299"/>
      <c r="O30" s="299"/>
      <c r="P30" s="240"/>
      <c r="Q30" s="240"/>
      <c r="R30" s="310"/>
      <c r="S30" s="310"/>
      <c r="T30" s="316"/>
      <c r="U30" s="317"/>
      <c r="V30" s="240">
        <v>1302</v>
      </c>
      <c r="W30" s="240">
        <v>1302</v>
      </c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258"/>
      <c r="AS30" s="258"/>
      <c r="AT30" s="258">
        <f>N30+V30+AP30</f>
        <v>1302</v>
      </c>
      <c r="AU30" s="258">
        <f>O30+W30+AQ30</f>
        <v>1302</v>
      </c>
      <c r="AV30" s="323">
        <f>AU30/BC30*BB30/1000</f>
        <v>4.4846666666666674E-2</v>
      </c>
      <c r="AW30" s="323">
        <f>AU30*BD30/1000</f>
        <v>2.8643999999999999E-2</v>
      </c>
      <c r="AX30" s="240"/>
      <c r="AY30" s="240"/>
      <c r="AZ30" s="240"/>
      <c r="BA30" s="1215"/>
      <c r="BB30" s="1216">
        <v>31</v>
      </c>
      <c r="BC30" s="1216">
        <v>900</v>
      </c>
      <c r="BD30" s="1217">
        <v>2.1999999999999999E-2</v>
      </c>
      <c r="BE30" s="240"/>
    </row>
    <row r="31" spans="1:57" s="223" customFormat="1" ht="30" customHeight="1">
      <c r="A31" s="247"/>
      <c r="B31" s="269"/>
      <c r="C31" s="270" t="s">
        <v>33</v>
      </c>
      <c r="D31" s="250"/>
      <c r="E31" s="271"/>
      <c r="F31" s="271"/>
      <c r="G31" s="271"/>
      <c r="H31" s="252"/>
      <c r="I31" s="300"/>
      <c r="J31" s="303"/>
      <c r="K31" s="300"/>
      <c r="L31" s="300"/>
      <c r="M31" s="300"/>
      <c r="N31" s="302"/>
      <c r="O31" s="302"/>
      <c r="P31" s="248"/>
      <c r="Q31" s="248"/>
      <c r="R31" s="315"/>
      <c r="S31" s="315"/>
      <c r="T31" s="313"/>
      <c r="U31" s="308"/>
      <c r="V31" s="309"/>
      <c r="W31" s="30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290"/>
      <c r="AS31" s="290"/>
      <c r="AT31" s="290"/>
      <c r="AU31" s="290"/>
      <c r="AV31" s="326">
        <f>SUM(AV30)</f>
        <v>4.4846666666666674E-2</v>
      </c>
      <c r="AW31" s="326">
        <f>SUM(AW30)</f>
        <v>2.8643999999999999E-2</v>
      </c>
      <c r="AX31" s="248"/>
      <c r="AY31" s="248"/>
      <c r="AZ31" s="248"/>
      <c r="BA31" s="1218"/>
      <c r="BB31" s="1219"/>
      <c r="BC31" s="1219"/>
      <c r="BD31" s="1217"/>
      <c r="BE31" s="248"/>
    </row>
    <row r="32" spans="1:57" s="221" customFormat="1" ht="30" customHeight="1">
      <c r="A32" s="239" t="s">
        <v>119</v>
      </c>
      <c r="B32" s="253" t="s">
        <v>502</v>
      </c>
      <c r="C32" s="274" t="s">
        <v>503</v>
      </c>
      <c r="D32" s="245" t="s">
        <v>41</v>
      </c>
      <c r="E32" s="275">
        <v>5</v>
      </c>
      <c r="F32" s="275">
        <v>71</v>
      </c>
      <c r="G32" s="275">
        <v>10</v>
      </c>
      <c r="H32" s="243"/>
      <c r="I32" s="298"/>
      <c r="J32" s="273"/>
      <c r="K32" s="298"/>
      <c r="L32" s="298"/>
      <c r="M32" s="298"/>
      <c r="N32" s="299"/>
      <c r="O32" s="299"/>
      <c r="P32" s="240"/>
      <c r="Q32" s="240"/>
      <c r="R32" s="310"/>
      <c r="S32" s="310"/>
      <c r="T32" s="311"/>
      <c r="U32" s="304"/>
      <c r="V32" s="306">
        <v>10</v>
      </c>
      <c r="W32" s="306">
        <v>10</v>
      </c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258"/>
      <c r="AS32" s="258"/>
      <c r="AT32" s="258">
        <f>N32+V32+AP32</f>
        <v>10</v>
      </c>
      <c r="AU32" s="258">
        <f>O32+W32+AQ32</f>
        <v>10</v>
      </c>
      <c r="AV32" s="325">
        <f>AU32/BC32*BB32/1000</f>
        <v>1.6666666666666669E-4</v>
      </c>
      <c r="AW32" s="325">
        <f>AU32*BD32/1000</f>
        <v>1.6000000000000001E-4</v>
      </c>
      <c r="AX32" s="240"/>
      <c r="AY32" s="240"/>
      <c r="AZ32" s="240"/>
      <c r="BA32" s="1215"/>
      <c r="BB32" s="1216">
        <v>30</v>
      </c>
      <c r="BC32" s="1216">
        <v>1800</v>
      </c>
      <c r="BD32" s="1217">
        <v>1.6E-2</v>
      </c>
      <c r="BE32" s="240"/>
    </row>
    <row r="33" spans="1:57" s="223" customFormat="1" ht="30" customHeight="1">
      <c r="A33" s="247"/>
      <c r="B33" s="269"/>
      <c r="C33" s="270" t="s">
        <v>33</v>
      </c>
      <c r="D33" s="250"/>
      <c r="E33" s="271"/>
      <c r="F33" s="271"/>
      <c r="G33" s="271"/>
      <c r="H33" s="252"/>
      <c r="I33" s="300"/>
      <c r="J33" s="303"/>
      <c r="K33" s="300"/>
      <c r="L33" s="300"/>
      <c r="M33" s="300"/>
      <c r="N33" s="302"/>
      <c r="O33" s="302"/>
      <c r="P33" s="248"/>
      <c r="Q33" s="248"/>
      <c r="R33" s="315"/>
      <c r="S33" s="315"/>
      <c r="T33" s="313"/>
      <c r="U33" s="308"/>
      <c r="V33" s="309"/>
      <c r="W33" s="30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290"/>
      <c r="AS33" s="290"/>
      <c r="AT33" s="290"/>
      <c r="AU33" s="290"/>
      <c r="AV33" s="326">
        <f>SUM(AV32)</f>
        <v>1.6666666666666669E-4</v>
      </c>
      <c r="AW33" s="326">
        <f>SUM(AW32)</f>
        <v>1.6000000000000001E-4</v>
      </c>
      <c r="AX33" s="248"/>
      <c r="AY33" s="248"/>
      <c r="AZ33" s="248"/>
      <c r="BA33" s="1218"/>
      <c r="BB33" s="1219"/>
      <c r="BC33" s="1219"/>
      <c r="BD33" s="1217"/>
      <c r="BE33" s="248"/>
    </row>
    <row r="34" spans="1:57" s="221" customFormat="1" ht="30" customHeight="1">
      <c r="A34" s="239" t="s">
        <v>119</v>
      </c>
      <c r="B34" s="258" t="s">
        <v>504</v>
      </c>
      <c r="C34" s="265" t="s">
        <v>505</v>
      </c>
      <c r="D34" s="245" t="s">
        <v>41</v>
      </c>
      <c r="E34" s="260"/>
      <c r="F34" s="261" t="s">
        <v>132</v>
      </c>
      <c r="G34" s="261" t="s">
        <v>132</v>
      </c>
      <c r="H34" s="243"/>
      <c r="I34" s="298"/>
      <c r="J34" s="273"/>
      <c r="K34" s="298"/>
      <c r="L34" s="298"/>
      <c r="M34" s="298"/>
      <c r="N34" s="299"/>
      <c r="O34" s="299"/>
      <c r="P34" s="240"/>
      <c r="Q34" s="240"/>
      <c r="R34" s="320">
        <v>137</v>
      </c>
      <c r="S34" s="320">
        <v>137</v>
      </c>
      <c r="T34" s="311"/>
      <c r="U34" s="304"/>
      <c r="V34" s="307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258"/>
      <c r="AS34" s="258"/>
      <c r="AT34" s="258">
        <f>N34+R34+V34</f>
        <v>137</v>
      </c>
      <c r="AU34" s="258">
        <f>O34+S34+W34</f>
        <v>137</v>
      </c>
      <c r="AV34" s="323">
        <f>AU34/BC34*BB34/1000</f>
        <v>6.659722222222222E-4</v>
      </c>
      <c r="AW34" s="323">
        <f>AU34*BD34/1000</f>
        <v>5.4800000000000009E-4</v>
      </c>
      <c r="AX34" s="240"/>
      <c r="AY34" s="240"/>
      <c r="AZ34" s="240"/>
      <c r="BA34" s="1215">
        <v>29</v>
      </c>
      <c r="BB34" s="1216">
        <v>21</v>
      </c>
      <c r="BC34" s="1216">
        <v>4320</v>
      </c>
      <c r="BD34" s="1217">
        <v>4.0000000000000001E-3</v>
      </c>
      <c r="BE34" s="240"/>
    </row>
    <row r="35" spans="1:57" s="221" customFormat="1" ht="30" customHeight="1">
      <c r="A35" s="239" t="s">
        <v>162</v>
      </c>
      <c r="B35" s="253" t="s">
        <v>506</v>
      </c>
      <c r="C35" s="274" t="s">
        <v>507</v>
      </c>
      <c r="D35" s="245" t="s">
        <v>41</v>
      </c>
      <c r="E35" s="260" t="s">
        <v>171</v>
      </c>
      <c r="F35" s="261" t="s">
        <v>56</v>
      </c>
      <c r="G35" s="261" t="s">
        <v>161</v>
      </c>
      <c r="H35" s="243"/>
      <c r="I35" s="298"/>
      <c r="J35" s="273"/>
      <c r="K35" s="298"/>
      <c r="L35" s="298"/>
      <c r="M35" s="298"/>
      <c r="N35" s="299"/>
      <c r="O35" s="299"/>
      <c r="P35" s="240"/>
      <c r="Q35" s="240"/>
      <c r="R35" s="310"/>
      <c r="S35" s="310"/>
      <c r="T35" s="311"/>
      <c r="U35" s="304"/>
      <c r="V35" s="306">
        <v>108</v>
      </c>
      <c r="W35" s="306">
        <v>108</v>
      </c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27"/>
      <c r="AS35" s="258"/>
      <c r="AT35" s="258">
        <f>N35+V35+AP35</f>
        <v>108</v>
      </c>
      <c r="AU35" s="258">
        <f>O35+W35+AQ35</f>
        <v>108</v>
      </c>
      <c r="AV35" s="323">
        <f>AU35/BC35*BB35/1000</f>
        <v>5.2500000000000008E-4</v>
      </c>
      <c r="AW35" s="323">
        <f>AU35*BD35/1000</f>
        <v>4.3199999999999998E-4</v>
      </c>
      <c r="AX35" s="240"/>
      <c r="AY35" s="240"/>
      <c r="AZ35" s="240"/>
      <c r="BA35" s="1215"/>
      <c r="BB35" s="1216">
        <v>21</v>
      </c>
      <c r="BC35" s="1216">
        <v>4320</v>
      </c>
      <c r="BD35" s="1217">
        <v>4.0000000000000001E-3</v>
      </c>
      <c r="BE35" s="240"/>
    </row>
    <row r="36" spans="1:57" s="221" customFormat="1" ht="30" customHeight="1">
      <c r="A36" s="239" t="s">
        <v>166</v>
      </c>
      <c r="B36" s="253" t="s">
        <v>506</v>
      </c>
      <c r="C36" s="274" t="s">
        <v>507</v>
      </c>
      <c r="D36" s="245" t="s">
        <v>41</v>
      </c>
      <c r="E36" s="260" t="s">
        <v>487</v>
      </c>
      <c r="F36" s="261" t="s">
        <v>224</v>
      </c>
      <c r="G36" s="261" t="s">
        <v>161</v>
      </c>
      <c r="H36" s="243"/>
      <c r="I36" s="298"/>
      <c r="J36" s="273"/>
      <c r="K36" s="298"/>
      <c r="L36" s="298"/>
      <c r="M36" s="298"/>
      <c r="N36" s="299"/>
      <c r="O36" s="299"/>
      <c r="P36" s="240"/>
      <c r="Q36" s="240"/>
      <c r="R36" s="310"/>
      <c r="S36" s="310"/>
      <c r="T36" s="311"/>
      <c r="U36" s="304"/>
      <c r="V36" s="306">
        <v>913</v>
      </c>
      <c r="W36" s="306">
        <v>913</v>
      </c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258"/>
      <c r="AS36" s="258"/>
      <c r="AT36" s="258">
        <f>N36+V36+AP36</f>
        <v>913</v>
      </c>
      <c r="AU36" s="258">
        <f>O36+W36+AQ36</f>
        <v>913</v>
      </c>
      <c r="AV36" s="323">
        <f>AU36/BC36*BB36/1000</f>
        <v>4.4381944444444443E-3</v>
      </c>
      <c r="AW36" s="323">
        <f>AU36*BD36/1000</f>
        <v>3.6520000000000003E-3</v>
      </c>
      <c r="AX36" s="240"/>
      <c r="AY36" s="240"/>
      <c r="AZ36" s="240"/>
      <c r="BA36" s="1215">
        <v>17</v>
      </c>
      <c r="BB36" s="1216">
        <v>21</v>
      </c>
      <c r="BC36" s="1216">
        <v>4320</v>
      </c>
      <c r="BD36" s="1217">
        <v>4.0000000000000001E-3</v>
      </c>
      <c r="BE36" s="240"/>
    </row>
    <row r="37" spans="1:57" s="223" customFormat="1" ht="30" customHeight="1">
      <c r="A37" s="247"/>
      <c r="B37" s="269"/>
      <c r="C37" s="270" t="s">
        <v>33</v>
      </c>
      <c r="D37" s="250"/>
      <c r="E37" s="271"/>
      <c r="F37" s="271"/>
      <c r="G37" s="271"/>
      <c r="H37" s="252"/>
      <c r="I37" s="300"/>
      <c r="J37" s="303"/>
      <c r="K37" s="300"/>
      <c r="L37" s="300"/>
      <c r="M37" s="300"/>
      <c r="N37" s="302"/>
      <c r="O37" s="302"/>
      <c r="P37" s="248"/>
      <c r="Q37" s="248"/>
      <c r="R37" s="315"/>
      <c r="S37" s="315"/>
      <c r="T37" s="313"/>
      <c r="U37" s="308"/>
      <c r="V37" s="309"/>
      <c r="W37" s="30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290"/>
      <c r="AS37" s="290"/>
      <c r="AT37" s="290"/>
      <c r="AU37" s="290"/>
      <c r="AV37" s="326">
        <f>SUM(AV34:AV36)</f>
        <v>5.629166666666666E-3</v>
      </c>
      <c r="AW37" s="326">
        <f>SUM(AW34:AW36)</f>
        <v>4.6320000000000007E-3</v>
      </c>
      <c r="AX37" s="248"/>
      <c r="AY37" s="248"/>
      <c r="AZ37" s="248"/>
      <c r="BA37" s="1218"/>
      <c r="BB37" s="1219"/>
      <c r="BC37" s="1219"/>
      <c r="BD37" s="1217"/>
      <c r="BE37" s="248"/>
    </row>
    <row r="38" spans="1:57" s="221" customFormat="1" ht="18.75" customHeight="1">
      <c r="A38" s="239" t="s">
        <v>119</v>
      </c>
      <c r="B38" s="276" t="s">
        <v>508</v>
      </c>
      <c r="C38" s="277" t="s">
        <v>509</v>
      </c>
      <c r="D38" s="278" t="s">
        <v>501</v>
      </c>
      <c r="E38" s="279" t="s">
        <v>119</v>
      </c>
      <c r="F38" s="280">
        <v>75</v>
      </c>
      <c r="G38" s="261"/>
      <c r="H38" s="243"/>
      <c r="I38" s="298"/>
      <c r="J38" s="273"/>
      <c r="K38" s="298"/>
      <c r="L38" s="298"/>
      <c r="M38" s="298"/>
      <c r="N38" s="299"/>
      <c r="O38" s="299"/>
      <c r="P38" s="240"/>
      <c r="Q38" s="240"/>
      <c r="R38" s="310"/>
      <c r="S38" s="310"/>
      <c r="T38" s="311"/>
      <c r="U38" s="304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>
        <v>2600</v>
      </c>
      <c r="AQ38" s="306">
        <v>2600</v>
      </c>
      <c r="AR38" s="258"/>
      <c r="AS38" s="258"/>
      <c r="AT38" s="258">
        <f t="shared" ref="AT38:AU40" si="7">N38+R38+AP38</f>
        <v>2600</v>
      </c>
      <c r="AU38" s="258">
        <f t="shared" si="7"/>
        <v>2600</v>
      </c>
      <c r="AV38" s="323">
        <f>AU38/BC38*BB38/1000</f>
        <v>8.3199999999999996E-2</v>
      </c>
      <c r="AW38" s="323">
        <f>AU38*BD38/1000</f>
        <v>5.7199999999999994E-2</v>
      </c>
      <c r="AX38" s="240"/>
      <c r="AY38" s="240"/>
      <c r="AZ38" s="240"/>
      <c r="BA38" s="1215">
        <v>2600</v>
      </c>
      <c r="BB38" s="1216">
        <v>32</v>
      </c>
      <c r="BC38" s="1216">
        <v>1000</v>
      </c>
      <c r="BD38" s="1217">
        <v>2.1999999999999999E-2</v>
      </c>
      <c r="BE38" s="240"/>
    </row>
    <row r="39" spans="1:57" s="221" customFormat="1" ht="21" customHeight="1">
      <c r="A39" s="239" t="s">
        <v>162</v>
      </c>
      <c r="B39" s="276">
        <v>52.93</v>
      </c>
      <c r="C39" s="277" t="s">
        <v>509</v>
      </c>
      <c r="D39" s="278" t="s">
        <v>501</v>
      </c>
      <c r="E39" s="279" t="s">
        <v>510</v>
      </c>
      <c r="F39" s="280">
        <v>76</v>
      </c>
      <c r="G39" s="261"/>
      <c r="H39" s="243"/>
      <c r="I39" s="298"/>
      <c r="J39" s="273"/>
      <c r="K39" s="298"/>
      <c r="L39" s="298"/>
      <c r="M39" s="298"/>
      <c r="N39" s="299"/>
      <c r="O39" s="299"/>
      <c r="P39" s="240"/>
      <c r="Q39" s="240"/>
      <c r="R39" s="310"/>
      <c r="S39" s="310"/>
      <c r="T39" s="311"/>
      <c r="U39" s="304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>
        <v>10</v>
      </c>
      <c r="AQ39" s="306">
        <v>10</v>
      </c>
      <c r="AR39" s="258"/>
      <c r="AS39" s="258"/>
      <c r="AT39" s="258">
        <f t="shared" si="7"/>
        <v>10</v>
      </c>
      <c r="AU39" s="258">
        <f t="shared" si="7"/>
        <v>10</v>
      </c>
      <c r="AV39" s="323">
        <f>AU39/BC39*BB39/1000</f>
        <v>3.2000000000000003E-4</v>
      </c>
      <c r="AW39" s="323">
        <f>AU39*BD39/1000</f>
        <v>2.1999999999999998E-4</v>
      </c>
      <c r="AX39" s="240"/>
      <c r="AY39" s="240"/>
      <c r="AZ39" s="240"/>
      <c r="BA39" s="1215">
        <v>10</v>
      </c>
      <c r="BB39" s="1216">
        <v>32</v>
      </c>
      <c r="BC39" s="1216">
        <v>1000</v>
      </c>
      <c r="BD39" s="1217">
        <v>2.1999999999999999E-2</v>
      </c>
      <c r="BE39" s="240"/>
    </row>
    <row r="40" spans="1:57" s="221" customFormat="1" ht="21" customHeight="1">
      <c r="A40" s="239" t="s">
        <v>166</v>
      </c>
      <c r="B40" s="276">
        <v>52.93</v>
      </c>
      <c r="C40" s="277" t="s">
        <v>509</v>
      </c>
      <c r="D40" s="278" t="s">
        <v>501</v>
      </c>
      <c r="E40" s="279" t="s">
        <v>511</v>
      </c>
      <c r="F40" s="280">
        <v>70</v>
      </c>
      <c r="G40" s="261" t="s">
        <v>512</v>
      </c>
      <c r="H40" s="243"/>
      <c r="I40" s="298"/>
      <c r="J40" s="273"/>
      <c r="K40" s="298"/>
      <c r="L40" s="298"/>
      <c r="M40" s="298"/>
      <c r="N40" s="299"/>
      <c r="O40" s="299"/>
      <c r="P40" s="240"/>
      <c r="Q40" s="240"/>
      <c r="R40" s="310"/>
      <c r="S40" s="310"/>
      <c r="T40" s="311"/>
      <c r="U40" s="304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>
        <v>1000</v>
      </c>
      <c r="AQ40" s="306">
        <v>1000</v>
      </c>
      <c r="AR40" s="258"/>
      <c r="AS40" s="258"/>
      <c r="AT40" s="258">
        <f t="shared" si="7"/>
        <v>1000</v>
      </c>
      <c r="AU40" s="258">
        <f t="shared" si="7"/>
        <v>1000</v>
      </c>
      <c r="AV40" s="323">
        <f>AU40/BC40*BB40/1000</f>
        <v>3.2000000000000001E-2</v>
      </c>
      <c r="AW40" s="323">
        <f>AU40*BD40/1000</f>
        <v>2.1999999999999999E-2</v>
      </c>
      <c r="AX40" s="240"/>
      <c r="AY40" s="240"/>
      <c r="AZ40" s="240"/>
      <c r="BA40" s="1215">
        <v>1000</v>
      </c>
      <c r="BB40" s="1216">
        <v>32</v>
      </c>
      <c r="BC40" s="1216">
        <v>1000</v>
      </c>
      <c r="BD40" s="1217">
        <v>2.1999999999999999E-2</v>
      </c>
      <c r="BE40" s="240"/>
    </row>
    <row r="41" spans="1:57" s="223" customFormat="1" ht="30" customHeight="1">
      <c r="A41" s="247"/>
      <c r="B41" s="269"/>
      <c r="C41" s="270" t="s">
        <v>33</v>
      </c>
      <c r="D41" s="250"/>
      <c r="E41" s="271"/>
      <c r="F41" s="271"/>
      <c r="G41" s="271"/>
      <c r="H41" s="252"/>
      <c r="I41" s="300"/>
      <c r="J41" s="303"/>
      <c r="K41" s="300"/>
      <c r="L41" s="300"/>
      <c r="M41" s="300"/>
      <c r="N41" s="302"/>
      <c r="O41" s="302"/>
      <c r="P41" s="248"/>
      <c r="Q41" s="248"/>
      <c r="R41" s="315"/>
      <c r="S41" s="315"/>
      <c r="T41" s="313"/>
      <c r="U41" s="308"/>
      <c r="V41" s="309"/>
      <c r="W41" s="30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290"/>
      <c r="AS41" s="290"/>
      <c r="AT41" s="290"/>
      <c r="AU41" s="290"/>
      <c r="AV41" s="326">
        <f>SUM(AV38:AV40)</f>
        <v>0.11552</v>
      </c>
      <c r="AW41" s="326">
        <f>SUM(AW38:AW40)</f>
        <v>7.9419999999999991E-2</v>
      </c>
      <c r="AX41" s="248"/>
      <c r="AY41" s="248"/>
      <c r="AZ41" s="248"/>
      <c r="BA41" s="1218"/>
      <c r="BB41" s="1219"/>
      <c r="BC41" s="1219"/>
      <c r="BD41" s="1217"/>
      <c r="BE41" s="248"/>
    </row>
    <row r="42" spans="1:57" s="221" customFormat="1" ht="30" customHeight="1">
      <c r="A42" s="239" t="s">
        <v>119</v>
      </c>
      <c r="B42" s="253" t="s">
        <v>513</v>
      </c>
      <c r="C42" s="277" t="s">
        <v>514</v>
      </c>
      <c r="D42" s="278" t="s">
        <v>501</v>
      </c>
      <c r="E42" s="279" t="s">
        <v>132</v>
      </c>
      <c r="F42" s="280">
        <v>86</v>
      </c>
      <c r="G42" s="261"/>
      <c r="H42" s="243"/>
      <c r="I42" s="298"/>
      <c r="J42" s="273"/>
      <c r="K42" s="298"/>
      <c r="L42" s="298"/>
      <c r="M42" s="298"/>
      <c r="N42" s="299"/>
      <c r="O42" s="299"/>
      <c r="P42" s="240"/>
      <c r="Q42" s="240"/>
      <c r="R42" s="310"/>
      <c r="S42" s="310"/>
      <c r="T42" s="311"/>
      <c r="U42" s="304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>
        <v>20</v>
      </c>
      <c r="AQ42" s="306">
        <v>20</v>
      </c>
      <c r="AR42" s="258"/>
      <c r="AS42" s="258"/>
      <c r="AT42" s="258">
        <f>N42+R42+AP42</f>
        <v>20</v>
      </c>
      <c r="AU42" s="258">
        <f>O42+S42+AQ42</f>
        <v>20</v>
      </c>
      <c r="AV42" s="323">
        <f>AU42/BC42*BB42/1000</f>
        <v>6.8888888888888884E-4</v>
      </c>
      <c r="AW42" s="323">
        <f>AU42*BD42/1000</f>
        <v>4.3999999999999996E-4</v>
      </c>
      <c r="AX42" s="240"/>
      <c r="AY42" s="240"/>
      <c r="AZ42" s="240"/>
      <c r="BA42" s="1215">
        <v>20</v>
      </c>
      <c r="BB42" s="1216">
        <v>31</v>
      </c>
      <c r="BC42" s="1216">
        <v>900</v>
      </c>
      <c r="BD42" s="1217">
        <v>2.1999999999999999E-2</v>
      </c>
      <c r="BE42" s="240"/>
    </row>
    <row r="43" spans="1:57" s="223" customFormat="1" ht="30" customHeight="1">
      <c r="A43" s="247"/>
      <c r="B43" s="269"/>
      <c r="C43" s="270" t="s">
        <v>33</v>
      </c>
      <c r="D43" s="250"/>
      <c r="E43" s="271"/>
      <c r="F43" s="271"/>
      <c r="G43" s="271"/>
      <c r="H43" s="252"/>
      <c r="I43" s="300"/>
      <c r="J43" s="303"/>
      <c r="K43" s="300"/>
      <c r="L43" s="300"/>
      <c r="M43" s="300"/>
      <c r="N43" s="302"/>
      <c r="O43" s="302"/>
      <c r="P43" s="248"/>
      <c r="Q43" s="248"/>
      <c r="R43" s="315"/>
      <c r="S43" s="315"/>
      <c r="T43" s="313"/>
      <c r="U43" s="308"/>
      <c r="V43" s="309"/>
      <c r="W43" s="30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290"/>
      <c r="AS43" s="290"/>
      <c r="AT43" s="290"/>
      <c r="AU43" s="290"/>
      <c r="AV43" s="326">
        <f>AV42</f>
        <v>6.8888888888888884E-4</v>
      </c>
      <c r="AW43" s="326">
        <f>AW42</f>
        <v>4.3999999999999996E-4</v>
      </c>
      <c r="AX43" s="248"/>
      <c r="AY43" s="248"/>
      <c r="AZ43" s="248"/>
      <c r="BA43" s="1218"/>
      <c r="BB43" s="1219"/>
      <c r="BC43" s="1219"/>
      <c r="BD43" s="1217"/>
      <c r="BE43" s="248"/>
    </row>
    <row r="44" spans="1:57" s="221" customFormat="1" ht="30" customHeight="1">
      <c r="A44" s="239" t="s">
        <v>119</v>
      </c>
      <c r="B44" s="253"/>
      <c r="C44" s="274" t="s">
        <v>515</v>
      </c>
      <c r="D44" s="245" t="s">
        <v>41</v>
      </c>
      <c r="E44" s="260" t="s">
        <v>516</v>
      </c>
      <c r="F44" s="261" t="s">
        <v>517</v>
      </c>
      <c r="G44" s="261" t="s">
        <v>161</v>
      </c>
      <c r="H44" s="243"/>
      <c r="I44" s="298"/>
      <c r="J44" s="273"/>
      <c r="K44" s="298"/>
      <c r="L44" s="298"/>
      <c r="M44" s="298"/>
      <c r="N44" s="299"/>
      <c r="O44" s="299"/>
      <c r="P44" s="240"/>
      <c r="Q44" s="240"/>
      <c r="R44" s="310"/>
      <c r="S44" s="310"/>
      <c r="T44" s="311"/>
      <c r="U44" s="304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>
        <v>78</v>
      </c>
      <c r="AQ44" s="306">
        <v>78</v>
      </c>
      <c r="AR44" s="258"/>
      <c r="AS44" s="258"/>
      <c r="AT44" s="258">
        <f>N44+R44+AP44</f>
        <v>78</v>
      </c>
      <c r="AU44" s="258">
        <f>O44+S44+AQ44</f>
        <v>78</v>
      </c>
      <c r="AV44" s="323">
        <f>AU44/BC44*BB44/1000</f>
        <v>3.2499999999999999E-3</v>
      </c>
      <c r="AW44" s="323">
        <f>AU44*BD44/1000</f>
        <v>2.9640000000000001E-3</v>
      </c>
      <c r="AX44" s="240"/>
      <c r="AY44" s="240"/>
      <c r="AZ44" s="240"/>
      <c r="BA44" s="1215">
        <v>78</v>
      </c>
      <c r="BB44" s="1216">
        <v>30</v>
      </c>
      <c r="BC44" s="1216">
        <v>720</v>
      </c>
      <c r="BD44" s="1217">
        <v>3.7999999999999999E-2</v>
      </c>
      <c r="BE44" s="240"/>
    </row>
    <row r="45" spans="1:57" s="223" customFormat="1" ht="21" customHeight="1">
      <c r="A45" s="247"/>
      <c r="B45" s="269"/>
      <c r="C45" s="281" t="s">
        <v>33</v>
      </c>
      <c r="D45" s="282"/>
      <c r="E45" s="283"/>
      <c r="F45" s="283"/>
      <c r="G45" s="283"/>
      <c r="H45" s="252"/>
      <c r="I45" s="300"/>
      <c r="J45" s="303"/>
      <c r="K45" s="300"/>
      <c r="L45" s="300"/>
      <c r="M45" s="300"/>
      <c r="N45" s="302"/>
      <c r="O45" s="302"/>
      <c r="P45" s="248"/>
      <c r="Q45" s="248"/>
      <c r="R45" s="315"/>
      <c r="S45" s="315"/>
      <c r="T45" s="313"/>
      <c r="U45" s="308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290"/>
      <c r="AS45" s="290"/>
      <c r="AT45" s="290"/>
      <c r="AU45" s="290"/>
      <c r="AV45" s="324">
        <f>AV44</f>
        <v>3.2499999999999999E-3</v>
      </c>
      <c r="AW45" s="324">
        <f>AW44</f>
        <v>2.9640000000000001E-3</v>
      </c>
      <c r="AX45" s="248"/>
      <c r="AY45" s="248"/>
      <c r="AZ45" s="248"/>
      <c r="BA45" s="1218"/>
      <c r="BB45" s="1219"/>
      <c r="BC45" s="1219"/>
      <c r="BD45" s="1217"/>
      <c r="BE45" s="248"/>
    </row>
    <row r="46" spans="1:57" s="221" customFormat="1" ht="30" customHeight="1">
      <c r="A46" s="239" t="s">
        <v>119</v>
      </c>
      <c r="B46" s="258">
        <v>52.63</v>
      </c>
      <c r="C46" s="284" t="s">
        <v>518</v>
      </c>
      <c r="D46" s="285" t="s">
        <v>41</v>
      </c>
      <c r="E46" s="286">
        <v>4</v>
      </c>
      <c r="F46" s="286">
        <v>79</v>
      </c>
      <c r="G46" s="286"/>
      <c r="H46" s="243"/>
      <c r="I46" s="298"/>
      <c r="J46" s="273"/>
      <c r="K46" s="298"/>
      <c r="L46" s="298"/>
      <c r="M46" s="298"/>
      <c r="N46" s="299"/>
      <c r="O46" s="299"/>
      <c r="P46" s="240"/>
      <c r="Q46" s="240"/>
      <c r="R46" s="310"/>
      <c r="S46" s="310"/>
      <c r="T46" s="311"/>
      <c r="U46" s="304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>
        <v>2340</v>
      </c>
      <c r="AQ46" s="306">
        <v>2340</v>
      </c>
      <c r="AR46" s="258"/>
      <c r="AS46" s="258"/>
      <c r="AT46" s="258">
        <f t="shared" ref="AT46:AT51" si="8">N46+R46+AP46</f>
        <v>2340</v>
      </c>
      <c r="AU46" s="258">
        <f t="shared" ref="AU46:AU51" si="9">O46+S46+AQ46</f>
        <v>2340</v>
      </c>
      <c r="AV46" s="323">
        <f t="shared" ref="AV46:AV48" si="10">AU46/BC46*BB46/1000</f>
        <v>0.39</v>
      </c>
      <c r="AW46" s="323">
        <f t="shared" ref="AW46:AW48" si="11">AU46*BD46/1000</f>
        <v>0.18720000000000001</v>
      </c>
      <c r="AX46" s="240"/>
      <c r="AY46" s="240"/>
      <c r="AZ46" s="240"/>
      <c r="BA46" s="1215"/>
      <c r="BB46" s="1216">
        <v>20</v>
      </c>
      <c r="BC46" s="1216">
        <v>120</v>
      </c>
      <c r="BD46" s="1217">
        <v>0.08</v>
      </c>
      <c r="BE46" s="240"/>
    </row>
    <row r="47" spans="1:57" s="221" customFormat="1" ht="30" customHeight="1">
      <c r="A47" s="239" t="s">
        <v>162</v>
      </c>
      <c r="B47" s="253" t="s">
        <v>519</v>
      </c>
      <c r="C47" s="274" t="s">
        <v>520</v>
      </c>
      <c r="D47" s="245" t="s">
        <v>41</v>
      </c>
      <c r="E47" s="275">
        <v>12</v>
      </c>
      <c r="F47" s="275">
        <v>77</v>
      </c>
      <c r="G47" s="275">
        <v>61</v>
      </c>
      <c r="H47" s="243"/>
      <c r="I47" s="298"/>
      <c r="J47" s="273"/>
      <c r="K47" s="298"/>
      <c r="L47" s="298"/>
      <c r="M47" s="298"/>
      <c r="N47" s="299"/>
      <c r="O47" s="299"/>
      <c r="P47" s="240"/>
      <c r="Q47" s="240"/>
      <c r="R47" s="310"/>
      <c r="S47" s="310"/>
      <c r="T47" s="311"/>
      <c r="U47" s="304"/>
      <c r="V47" s="306">
        <v>30</v>
      </c>
      <c r="W47" s="306">
        <v>30</v>
      </c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>
        <v>315</v>
      </c>
      <c r="AQ47" s="306">
        <v>315</v>
      </c>
      <c r="AR47" s="258"/>
      <c r="AS47" s="258"/>
      <c r="AT47" s="258">
        <f>N47+V47+AP47</f>
        <v>345</v>
      </c>
      <c r="AU47" s="258">
        <f>O47+W47+AQ47</f>
        <v>345</v>
      </c>
      <c r="AV47" s="323">
        <f t="shared" si="10"/>
        <v>5.7500000000000002E-2</v>
      </c>
      <c r="AW47" s="323">
        <f t="shared" si="11"/>
        <v>2.7600000000000003E-2</v>
      </c>
      <c r="AX47" s="240"/>
      <c r="AY47" s="240"/>
      <c r="AZ47" s="240"/>
      <c r="BA47" s="1215"/>
      <c r="BB47" s="1216">
        <v>20</v>
      </c>
      <c r="BC47" s="1216">
        <v>120</v>
      </c>
      <c r="BD47" s="1217">
        <v>0.08</v>
      </c>
      <c r="BE47" s="240"/>
    </row>
    <row r="48" spans="1:57" s="221" customFormat="1" ht="30" customHeight="1">
      <c r="A48" s="239" t="s">
        <v>166</v>
      </c>
      <c r="B48" s="253" t="s">
        <v>519</v>
      </c>
      <c r="C48" s="274" t="s">
        <v>521</v>
      </c>
      <c r="D48" s="245" t="s">
        <v>41</v>
      </c>
      <c r="E48" s="275">
        <v>0</v>
      </c>
      <c r="F48" s="275">
        <v>76</v>
      </c>
      <c r="G48" s="275">
        <v>61</v>
      </c>
      <c r="H48" s="243"/>
      <c r="I48" s="298"/>
      <c r="J48" s="273"/>
      <c r="K48" s="298"/>
      <c r="L48" s="298"/>
      <c r="M48" s="298"/>
      <c r="N48" s="299"/>
      <c r="O48" s="299"/>
      <c r="P48" s="240"/>
      <c r="Q48" s="240"/>
      <c r="R48" s="310"/>
      <c r="S48" s="310"/>
      <c r="T48" s="311"/>
      <c r="U48" s="304"/>
      <c r="V48" s="306">
        <v>180</v>
      </c>
      <c r="W48" s="306">
        <v>180</v>
      </c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258"/>
      <c r="AS48" s="258"/>
      <c r="AT48" s="258">
        <f>N48+V48+AP48</f>
        <v>180</v>
      </c>
      <c r="AU48" s="258">
        <f>O48+W48+AQ48</f>
        <v>180</v>
      </c>
      <c r="AV48" s="323">
        <f t="shared" si="10"/>
        <v>0.03</v>
      </c>
      <c r="AW48" s="323">
        <f t="shared" si="11"/>
        <v>1.44E-2</v>
      </c>
      <c r="AX48" s="240"/>
      <c r="AY48" s="240"/>
      <c r="AZ48" s="240"/>
      <c r="BA48" s="1215"/>
      <c r="BB48" s="1216">
        <v>20</v>
      </c>
      <c r="BC48" s="1216">
        <v>120</v>
      </c>
      <c r="BD48" s="1217">
        <v>0.08</v>
      </c>
      <c r="BE48" s="240"/>
    </row>
    <row r="49" spans="1:57" s="223" customFormat="1" ht="21" customHeight="1">
      <c r="A49" s="247"/>
      <c r="B49" s="269"/>
      <c r="C49" s="270" t="s">
        <v>33</v>
      </c>
      <c r="D49" s="250"/>
      <c r="E49" s="271"/>
      <c r="F49" s="271"/>
      <c r="G49" s="271"/>
      <c r="H49" s="252"/>
      <c r="I49" s="300"/>
      <c r="J49" s="303"/>
      <c r="K49" s="300"/>
      <c r="L49" s="300"/>
      <c r="M49" s="300"/>
      <c r="N49" s="302"/>
      <c r="O49" s="302"/>
      <c r="P49" s="248"/>
      <c r="Q49" s="248"/>
      <c r="R49" s="315"/>
      <c r="S49" s="315"/>
      <c r="T49" s="313"/>
      <c r="U49" s="308"/>
      <c r="V49" s="309"/>
      <c r="W49" s="30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290"/>
      <c r="AS49" s="290"/>
      <c r="AT49" s="290"/>
      <c r="AU49" s="290"/>
      <c r="AV49" s="324">
        <f>SUM(AV46:AV48)</f>
        <v>0.47750000000000004</v>
      </c>
      <c r="AW49" s="324">
        <f>SUM(AW46:AW48)</f>
        <v>0.22920000000000001</v>
      </c>
      <c r="AX49" s="248"/>
      <c r="AY49" s="248"/>
      <c r="AZ49" s="248"/>
      <c r="BA49" s="1218"/>
      <c r="BB49" s="1219"/>
      <c r="BC49" s="1219"/>
      <c r="BD49" s="1217"/>
      <c r="BE49" s="248"/>
    </row>
    <row r="50" spans="1:57" s="221" customFormat="1" ht="30" customHeight="1">
      <c r="A50" s="239" t="s">
        <v>119</v>
      </c>
      <c r="B50" s="258">
        <v>52.63</v>
      </c>
      <c r="C50" s="284" t="s">
        <v>522</v>
      </c>
      <c r="D50" s="285" t="s">
        <v>41</v>
      </c>
      <c r="E50" s="287" t="s">
        <v>175</v>
      </c>
      <c r="F50" s="288">
        <v>77</v>
      </c>
      <c r="G50" s="289"/>
      <c r="H50" s="243"/>
      <c r="I50" s="298"/>
      <c r="J50" s="273"/>
      <c r="K50" s="298"/>
      <c r="L50" s="298"/>
      <c r="M50" s="298"/>
      <c r="N50" s="299"/>
      <c r="O50" s="299"/>
      <c r="P50" s="240"/>
      <c r="Q50" s="240"/>
      <c r="R50" s="310"/>
      <c r="S50" s="310"/>
      <c r="T50" s="311"/>
      <c r="U50" s="304"/>
      <c r="V50" s="307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>
        <v>75</v>
      </c>
      <c r="AQ50" s="306">
        <v>75</v>
      </c>
      <c r="AR50" s="258"/>
      <c r="AS50" s="258"/>
      <c r="AT50" s="258">
        <f t="shared" si="8"/>
        <v>75</v>
      </c>
      <c r="AU50" s="258">
        <f t="shared" si="9"/>
        <v>75</v>
      </c>
      <c r="AV50" s="323">
        <f t="shared" ref="AV50:AV58" si="12">AU50/BC50*BB50/1000</f>
        <v>1.8749999999999999E-2</v>
      </c>
      <c r="AW50" s="323">
        <f t="shared" ref="AW50:AW58" si="13">AU50*BD50/1000</f>
        <v>6.0000000000000001E-3</v>
      </c>
      <c r="AX50" s="240"/>
      <c r="AY50" s="240"/>
      <c r="AZ50" s="240"/>
      <c r="BA50" s="1215">
        <v>15</v>
      </c>
      <c r="BB50" s="1216">
        <v>15</v>
      </c>
      <c r="BC50" s="1216">
        <v>60</v>
      </c>
      <c r="BD50" s="1217">
        <v>0.08</v>
      </c>
      <c r="BE50" s="240"/>
    </row>
    <row r="51" spans="1:57" s="221" customFormat="1" ht="30" customHeight="1">
      <c r="A51" s="239" t="s">
        <v>162</v>
      </c>
      <c r="B51" s="258">
        <v>52.63</v>
      </c>
      <c r="C51" s="284" t="s">
        <v>522</v>
      </c>
      <c r="D51" s="285" t="s">
        <v>41</v>
      </c>
      <c r="E51" s="287" t="s">
        <v>371</v>
      </c>
      <c r="F51" s="288">
        <v>77</v>
      </c>
      <c r="G51" s="288"/>
      <c r="H51" s="243"/>
      <c r="I51" s="298"/>
      <c r="J51" s="273"/>
      <c r="K51" s="298"/>
      <c r="L51" s="298"/>
      <c r="M51" s="298"/>
      <c r="N51" s="299"/>
      <c r="O51" s="299"/>
      <c r="P51" s="240"/>
      <c r="Q51" s="240"/>
      <c r="R51" s="310"/>
      <c r="S51" s="310"/>
      <c r="T51" s="311"/>
      <c r="U51" s="304"/>
      <c r="V51" s="307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>
        <v>540</v>
      </c>
      <c r="AQ51" s="306">
        <v>540</v>
      </c>
      <c r="AR51" s="258"/>
      <c r="AS51" s="258"/>
      <c r="AT51" s="258">
        <f t="shared" si="8"/>
        <v>540</v>
      </c>
      <c r="AU51" s="258">
        <f t="shared" si="9"/>
        <v>540</v>
      </c>
      <c r="AV51" s="323">
        <f t="shared" si="12"/>
        <v>0.13500000000000001</v>
      </c>
      <c r="AW51" s="323">
        <f t="shared" si="13"/>
        <v>4.3200000000000002E-2</v>
      </c>
      <c r="AX51" s="240"/>
      <c r="AY51" s="240"/>
      <c r="AZ51" s="240"/>
      <c r="BA51" s="1215"/>
      <c r="BB51" s="1216">
        <v>15</v>
      </c>
      <c r="BC51" s="1216">
        <v>60</v>
      </c>
      <c r="BD51" s="1217">
        <v>0.08</v>
      </c>
      <c r="BE51" s="240"/>
    </row>
    <row r="52" spans="1:57" s="223" customFormat="1" ht="21" customHeight="1">
      <c r="A52" s="247"/>
      <c r="B52" s="290"/>
      <c r="C52" s="281" t="s">
        <v>33</v>
      </c>
      <c r="D52" s="282"/>
      <c r="E52" s="291"/>
      <c r="F52" s="292"/>
      <c r="G52" s="292"/>
      <c r="H52" s="252"/>
      <c r="I52" s="300"/>
      <c r="J52" s="303"/>
      <c r="K52" s="300"/>
      <c r="L52" s="300"/>
      <c r="M52" s="300"/>
      <c r="N52" s="302"/>
      <c r="O52" s="302"/>
      <c r="P52" s="248"/>
      <c r="Q52" s="248"/>
      <c r="R52" s="315"/>
      <c r="S52" s="315"/>
      <c r="T52" s="313"/>
      <c r="U52" s="308"/>
      <c r="V52" s="322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290"/>
      <c r="AS52" s="290"/>
      <c r="AT52" s="290"/>
      <c r="AU52" s="290"/>
      <c r="AV52" s="324">
        <f>SUM(AV50:AV51)</f>
        <v>0.15375</v>
      </c>
      <c r="AW52" s="324">
        <f>SUM(AW50:AW51)</f>
        <v>4.9200000000000001E-2</v>
      </c>
      <c r="AX52" s="248"/>
      <c r="AY52" s="248"/>
      <c r="AZ52" s="248"/>
      <c r="BA52" s="1218"/>
      <c r="BB52" s="1219"/>
      <c r="BC52" s="1219"/>
      <c r="BD52" s="1217"/>
      <c r="BE52" s="248"/>
    </row>
    <row r="53" spans="1:57" s="221" customFormat="1" ht="30" customHeight="1">
      <c r="A53" s="239" t="s">
        <v>119</v>
      </c>
      <c r="B53" s="258">
        <v>52.62</v>
      </c>
      <c r="C53" s="284" t="s">
        <v>523</v>
      </c>
      <c r="D53" s="285" t="s">
        <v>41</v>
      </c>
      <c r="E53" s="293">
        <v>0</v>
      </c>
      <c r="F53" s="293">
        <v>76</v>
      </c>
      <c r="G53" s="293">
        <v>61</v>
      </c>
      <c r="H53" s="243"/>
      <c r="I53" s="298"/>
      <c r="J53" s="273"/>
      <c r="K53" s="298"/>
      <c r="L53" s="298"/>
      <c r="M53" s="298"/>
      <c r="N53" s="299"/>
      <c r="O53" s="299"/>
      <c r="P53" s="240"/>
      <c r="Q53" s="240"/>
      <c r="R53" s="310"/>
      <c r="S53" s="310"/>
      <c r="T53" s="311"/>
      <c r="U53" s="304"/>
      <c r="V53" s="307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>
        <v>60</v>
      </c>
      <c r="AQ53" s="306">
        <v>60</v>
      </c>
      <c r="AR53" s="258"/>
      <c r="AS53" s="258"/>
      <c r="AT53" s="258">
        <f t="shared" ref="AT53:AT55" si="14">N53+R53+AP53</f>
        <v>60</v>
      </c>
      <c r="AU53" s="258">
        <f t="shared" ref="AU53:AU55" si="15">O53+S53+AQ53</f>
        <v>60</v>
      </c>
      <c r="AV53" s="323">
        <f t="shared" si="12"/>
        <v>1.0125E-2</v>
      </c>
      <c r="AW53" s="323">
        <f t="shared" si="13"/>
        <v>2.3400000000000001E-3</v>
      </c>
      <c r="AX53" s="240"/>
      <c r="AY53" s="240"/>
      <c r="AZ53" s="240"/>
      <c r="BA53" s="1215"/>
      <c r="BB53" s="1216">
        <v>13.5</v>
      </c>
      <c r="BC53" s="1216">
        <v>80</v>
      </c>
      <c r="BD53" s="1217">
        <v>3.9E-2</v>
      </c>
      <c r="BE53" s="240"/>
    </row>
    <row r="54" spans="1:57" s="221" customFormat="1" ht="30" customHeight="1">
      <c r="A54" s="239" t="s">
        <v>162</v>
      </c>
      <c r="B54" s="258">
        <v>52.62</v>
      </c>
      <c r="C54" s="284" t="s">
        <v>523</v>
      </c>
      <c r="D54" s="285" t="s">
        <v>41</v>
      </c>
      <c r="E54" s="293">
        <v>1</v>
      </c>
      <c r="F54" s="293">
        <v>77</v>
      </c>
      <c r="G54" s="293">
        <v>61</v>
      </c>
      <c r="H54" s="243"/>
      <c r="I54" s="298"/>
      <c r="J54" s="273"/>
      <c r="K54" s="298"/>
      <c r="L54" s="298"/>
      <c r="M54" s="298"/>
      <c r="N54" s="299"/>
      <c r="O54" s="299"/>
      <c r="P54" s="240"/>
      <c r="Q54" s="240"/>
      <c r="R54" s="310"/>
      <c r="S54" s="310"/>
      <c r="T54" s="311"/>
      <c r="U54" s="304"/>
      <c r="V54" s="307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>
        <v>60</v>
      </c>
      <c r="AQ54" s="306">
        <v>60</v>
      </c>
      <c r="AR54" s="258"/>
      <c r="AS54" s="258"/>
      <c r="AT54" s="258">
        <f t="shared" si="14"/>
        <v>60</v>
      </c>
      <c r="AU54" s="258">
        <f t="shared" si="15"/>
        <v>60</v>
      </c>
      <c r="AV54" s="323">
        <f t="shared" si="12"/>
        <v>1.0125E-2</v>
      </c>
      <c r="AW54" s="323">
        <f t="shared" si="13"/>
        <v>2.3400000000000001E-3</v>
      </c>
      <c r="AX54" s="240"/>
      <c r="AY54" s="240"/>
      <c r="AZ54" s="240"/>
      <c r="BA54" s="1215"/>
      <c r="BB54" s="1216">
        <v>13.5</v>
      </c>
      <c r="BC54" s="1216">
        <v>80</v>
      </c>
      <c r="BD54" s="1217">
        <v>3.9E-2</v>
      </c>
      <c r="BE54" s="240"/>
    </row>
    <row r="55" spans="1:57" s="221" customFormat="1" ht="30" customHeight="1">
      <c r="A55" s="239" t="s">
        <v>166</v>
      </c>
      <c r="B55" s="258">
        <v>52.62</v>
      </c>
      <c r="C55" s="284" t="s">
        <v>523</v>
      </c>
      <c r="D55" s="285" t="s">
        <v>41</v>
      </c>
      <c r="E55" s="293">
        <v>3</v>
      </c>
      <c r="F55" s="293">
        <v>77</v>
      </c>
      <c r="G55" s="293">
        <v>61</v>
      </c>
      <c r="H55" s="243"/>
      <c r="I55" s="298"/>
      <c r="J55" s="273"/>
      <c r="K55" s="298"/>
      <c r="L55" s="298"/>
      <c r="M55" s="298"/>
      <c r="N55" s="299"/>
      <c r="O55" s="299"/>
      <c r="P55" s="240"/>
      <c r="Q55" s="240"/>
      <c r="R55" s="310"/>
      <c r="S55" s="310"/>
      <c r="T55" s="311"/>
      <c r="U55" s="304"/>
      <c r="V55" s="307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>
        <v>60</v>
      </c>
      <c r="AQ55" s="306">
        <v>60</v>
      </c>
      <c r="AR55" s="258"/>
      <c r="AS55" s="258"/>
      <c r="AT55" s="258">
        <f t="shared" si="14"/>
        <v>60</v>
      </c>
      <c r="AU55" s="258">
        <f t="shared" si="15"/>
        <v>60</v>
      </c>
      <c r="AV55" s="323">
        <f t="shared" si="12"/>
        <v>1.0125E-2</v>
      </c>
      <c r="AW55" s="323">
        <f t="shared" si="13"/>
        <v>2.3400000000000001E-3</v>
      </c>
      <c r="AX55" s="240"/>
      <c r="AY55" s="240"/>
      <c r="AZ55" s="240"/>
      <c r="BA55" s="1215"/>
      <c r="BB55" s="1216">
        <v>13.5</v>
      </c>
      <c r="BC55" s="1216">
        <v>80</v>
      </c>
      <c r="BD55" s="1217">
        <v>3.9E-2</v>
      </c>
      <c r="BE55" s="240"/>
    </row>
    <row r="56" spans="1:57" s="221" customFormat="1" ht="30" customHeight="1">
      <c r="A56" s="239" t="s">
        <v>173</v>
      </c>
      <c r="B56" s="253" t="s">
        <v>524</v>
      </c>
      <c r="C56" s="274" t="s">
        <v>525</v>
      </c>
      <c r="D56" s="245" t="s">
        <v>41</v>
      </c>
      <c r="E56" s="275">
        <v>20</v>
      </c>
      <c r="F56" s="275">
        <v>77</v>
      </c>
      <c r="G56" s="275">
        <v>61</v>
      </c>
      <c r="H56" s="243"/>
      <c r="I56" s="298"/>
      <c r="J56" s="273"/>
      <c r="K56" s="298"/>
      <c r="L56" s="298"/>
      <c r="M56" s="298"/>
      <c r="N56" s="299"/>
      <c r="O56" s="299"/>
      <c r="P56" s="240"/>
      <c r="Q56" s="240"/>
      <c r="R56" s="310"/>
      <c r="S56" s="310"/>
      <c r="T56" s="311"/>
      <c r="U56" s="304"/>
      <c r="V56" s="306">
        <v>50</v>
      </c>
      <c r="W56" s="306">
        <v>50</v>
      </c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258"/>
      <c r="AS56" s="258"/>
      <c r="AT56" s="258">
        <f>N56+V56+AP56</f>
        <v>50</v>
      </c>
      <c r="AU56" s="258">
        <f>O56+W56+AQ56</f>
        <v>50</v>
      </c>
      <c r="AV56" s="323">
        <f t="shared" si="12"/>
        <v>8.4375000000000006E-3</v>
      </c>
      <c r="AW56" s="323">
        <f t="shared" si="13"/>
        <v>1.9499999999999999E-3</v>
      </c>
      <c r="AX56" s="240"/>
      <c r="AY56" s="240"/>
      <c r="AZ56" s="240"/>
      <c r="BA56" s="1215"/>
      <c r="BB56" s="1216">
        <v>13.5</v>
      </c>
      <c r="BC56" s="1216">
        <v>80</v>
      </c>
      <c r="BD56" s="1217">
        <v>3.9E-2</v>
      </c>
      <c r="BE56" s="240"/>
    </row>
    <row r="57" spans="1:57" s="221" customFormat="1" ht="30" customHeight="1">
      <c r="A57" s="239" t="s">
        <v>120</v>
      </c>
      <c r="B57" s="294" t="s">
        <v>526</v>
      </c>
      <c r="C57" s="295" t="s">
        <v>527</v>
      </c>
      <c r="D57" s="245" t="s">
        <v>41</v>
      </c>
      <c r="E57" s="246">
        <v>2</v>
      </c>
      <c r="F57" s="245">
        <v>78</v>
      </c>
      <c r="G57" s="245">
        <v>61</v>
      </c>
      <c r="H57" s="243"/>
      <c r="I57" s="298"/>
      <c r="J57" s="273"/>
      <c r="K57" s="298"/>
      <c r="L57" s="298"/>
      <c r="M57" s="298"/>
      <c r="N57" s="240">
        <v>180</v>
      </c>
      <c r="O57" s="240">
        <v>180</v>
      </c>
      <c r="P57" s="240"/>
      <c r="Q57" s="240"/>
      <c r="R57" s="317"/>
      <c r="S57" s="317"/>
      <c r="T57" s="305"/>
      <c r="U57" s="306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258"/>
      <c r="AS57" s="258"/>
      <c r="AT57" s="258">
        <f>J57+N57+R57+V57+AD57+AP57</f>
        <v>180</v>
      </c>
      <c r="AU57" s="258">
        <f>K57+O57+S57+W57+AE57+AQ57</f>
        <v>180</v>
      </c>
      <c r="AV57" s="323">
        <f t="shared" si="12"/>
        <v>3.0374999999999999E-2</v>
      </c>
      <c r="AW57" s="323">
        <f t="shared" si="13"/>
        <v>7.0199999999999993E-3</v>
      </c>
      <c r="AX57" s="240"/>
      <c r="AY57" s="240"/>
      <c r="AZ57" s="240"/>
      <c r="BA57" s="1215"/>
      <c r="BB57" s="1216">
        <v>13.5</v>
      </c>
      <c r="BC57" s="1216">
        <v>80</v>
      </c>
      <c r="BD57" s="1217">
        <v>3.9E-2</v>
      </c>
      <c r="BE57" s="240"/>
    </row>
    <row r="58" spans="1:57" s="221" customFormat="1" ht="30" customHeight="1">
      <c r="A58" s="239" t="s">
        <v>150</v>
      </c>
      <c r="B58" s="258">
        <v>52.62</v>
      </c>
      <c r="C58" s="284" t="s">
        <v>523</v>
      </c>
      <c r="D58" s="285" t="s">
        <v>41</v>
      </c>
      <c r="E58" s="279" t="s">
        <v>162</v>
      </c>
      <c r="F58" s="293">
        <v>78</v>
      </c>
      <c r="G58" s="293">
        <v>61</v>
      </c>
      <c r="H58" s="243"/>
      <c r="I58" s="298"/>
      <c r="J58" s="273"/>
      <c r="K58" s="298"/>
      <c r="L58" s="298"/>
      <c r="M58" s="298"/>
      <c r="N58" s="299"/>
      <c r="O58" s="299"/>
      <c r="P58" s="240"/>
      <c r="Q58" s="240"/>
      <c r="R58" s="310"/>
      <c r="S58" s="310"/>
      <c r="T58" s="311"/>
      <c r="U58" s="304"/>
      <c r="V58" s="307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>
        <v>60</v>
      </c>
      <c r="AQ58" s="306">
        <v>60</v>
      </c>
      <c r="AR58" s="258"/>
      <c r="AS58" s="258"/>
      <c r="AT58" s="258">
        <f>N58+R58+AP58</f>
        <v>60</v>
      </c>
      <c r="AU58" s="258">
        <f>O58+S58+AQ58</f>
        <v>60</v>
      </c>
      <c r="AV58" s="323">
        <f t="shared" si="12"/>
        <v>1.0125E-2</v>
      </c>
      <c r="AW58" s="323">
        <f t="shared" si="13"/>
        <v>2.3400000000000001E-3</v>
      </c>
      <c r="AX58" s="240"/>
      <c r="AY58" s="240"/>
      <c r="AZ58" s="240"/>
      <c r="BA58" s="1215"/>
      <c r="BB58" s="1216">
        <v>13.5</v>
      </c>
      <c r="BC58" s="1216">
        <v>80</v>
      </c>
      <c r="BD58" s="1217">
        <v>3.9E-2</v>
      </c>
      <c r="BE58" s="240"/>
    </row>
    <row r="59" spans="1:57" s="223" customFormat="1" ht="21" customHeight="1">
      <c r="A59" s="247"/>
      <c r="B59" s="290"/>
      <c r="C59" s="281" t="s">
        <v>33</v>
      </c>
      <c r="D59" s="282"/>
      <c r="E59" s="296"/>
      <c r="F59" s="297"/>
      <c r="G59" s="297"/>
      <c r="H59" s="252"/>
      <c r="I59" s="300"/>
      <c r="J59" s="303"/>
      <c r="K59" s="300"/>
      <c r="L59" s="300"/>
      <c r="M59" s="300"/>
      <c r="N59" s="302"/>
      <c r="O59" s="302"/>
      <c r="P59" s="248"/>
      <c r="Q59" s="248"/>
      <c r="R59" s="315"/>
      <c r="S59" s="315"/>
      <c r="T59" s="313"/>
      <c r="U59" s="308"/>
      <c r="V59" s="322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290"/>
      <c r="AS59" s="290"/>
      <c r="AT59" s="290"/>
      <c r="AU59" s="290"/>
      <c r="AV59" s="324">
        <f>SUM(AV53:AV58)</f>
        <v>7.9312499999999994E-2</v>
      </c>
      <c r="AW59" s="324">
        <f>SUM(AW53:AW58)</f>
        <v>1.8329999999999999E-2</v>
      </c>
      <c r="AX59" s="248"/>
      <c r="AY59" s="248"/>
      <c r="AZ59" s="248"/>
      <c r="BA59" s="1218"/>
      <c r="BB59" s="1219"/>
      <c r="BC59" s="1219"/>
      <c r="BD59" s="1217"/>
      <c r="BE59" s="248"/>
    </row>
    <row r="60" spans="1:57" s="221" customFormat="1" ht="30" customHeight="1">
      <c r="A60" s="239" t="s">
        <v>119</v>
      </c>
      <c r="B60" s="253" t="s">
        <v>528</v>
      </c>
      <c r="C60" s="274" t="s">
        <v>529</v>
      </c>
      <c r="D60" s="245" t="s">
        <v>41</v>
      </c>
      <c r="E60" s="275">
        <v>20</v>
      </c>
      <c r="F60" s="275">
        <v>77</v>
      </c>
      <c r="G60" s="275">
        <v>61</v>
      </c>
      <c r="H60" s="243"/>
      <c r="I60" s="298"/>
      <c r="J60" s="273"/>
      <c r="K60" s="298"/>
      <c r="L60" s="298"/>
      <c r="M60" s="298"/>
      <c r="N60" s="299"/>
      <c r="O60" s="299"/>
      <c r="P60" s="240"/>
      <c r="Q60" s="240"/>
      <c r="R60" s="310"/>
      <c r="S60" s="310"/>
      <c r="T60" s="311"/>
      <c r="U60" s="304"/>
      <c r="V60" s="306">
        <v>40</v>
      </c>
      <c r="W60" s="306">
        <v>40</v>
      </c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258"/>
      <c r="AS60" s="258"/>
      <c r="AT60" s="258">
        <f>N60+V60+AP60</f>
        <v>40</v>
      </c>
      <c r="AU60" s="258">
        <f>O60+W60+AQ60</f>
        <v>40</v>
      </c>
      <c r="AV60" s="323">
        <f t="shared" ref="AV60:AV64" si="16">AU60/BC60*BB60/1000</f>
        <v>6.4999999999999997E-3</v>
      </c>
      <c r="AW60" s="323">
        <f t="shared" ref="AW60:AW64" si="17">AU60*BD60/1000</f>
        <v>2.6800000000000001E-3</v>
      </c>
      <c r="AX60" s="240"/>
      <c r="AY60" s="240"/>
      <c r="AZ60" s="240"/>
      <c r="BA60" s="1215"/>
      <c r="BB60" s="1216">
        <v>6.5</v>
      </c>
      <c r="BC60" s="1216">
        <v>40</v>
      </c>
      <c r="BD60" s="1217">
        <v>6.7000000000000004E-2</v>
      </c>
      <c r="BE60" s="240"/>
    </row>
    <row r="61" spans="1:57" s="221" customFormat="1" ht="30" customHeight="1">
      <c r="A61" s="239" t="s">
        <v>162</v>
      </c>
      <c r="B61" s="258">
        <v>52.6</v>
      </c>
      <c r="C61" s="284" t="s">
        <v>530</v>
      </c>
      <c r="D61" s="285" t="s">
        <v>41</v>
      </c>
      <c r="E61" s="289">
        <v>0</v>
      </c>
      <c r="F61" s="289">
        <v>76</v>
      </c>
      <c r="G61" s="289">
        <v>61</v>
      </c>
      <c r="H61" s="243"/>
      <c r="I61" s="298"/>
      <c r="J61" s="273"/>
      <c r="K61" s="298"/>
      <c r="L61" s="298"/>
      <c r="M61" s="298"/>
      <c r="N61" s="299"/>
      <c r="O61" s="299"/>
      <c r="P61" s="240"/>
      <c r="Q61" s="240"/>
      <c r="R61" s="310"/>
      <c r="S61" s="310"/>
      <c r="T61" s="311"/>
      <c r="U61" s="304"/>
      <c r="V61" s="307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>
        <v>30</v>
      </c>
      <c r="AQ61" s="306">
        <v>30</v>
      </c>
      <c r="AR61" s="258"/>
      <c r="AS61" s="258"/>
      <c r="AT61" s="258">
        <f t="shared" ref="AT61:AU63" si="18">N61+R61+AP61</f>
        <v>30</v>
      </c>
      <c r="AU61" s="258">
        <f t="shared" si="18"/>
        <v>30</v>
      </c>
      <c r="AV61" s="323">
        <f t="shared" si="16"/>
        <v>4.875E-3</v>
      </c>
      <c r="AW61" s="323">
        <f t="shared" si="17"/>
        <v>2.0100000000000001E-3</v>
      </c>
      <c r="AX61" s="240"/>
      <c r="AY61" s="240"/>
      <c r="AZ61" s="240"/>
      <c r="BA61" s="1215"/>
      <c r="BB61" s="1216">
        <v>6.5</v>
      </c>
      <c r="BC61" s="1216">
        <v>40</v>
      </c>
      <c r="BD61" s="1217">
        <v>6.7000000000000004E-2</v>
      </c>
      <c r="BE61" s="240"/>
    </row>
    <row r="62" spans="1:57" s="221" customFormat="1" ht="30" customHeight="1">
      <c r="A62" s="239" t="s">
        <v>166</v>
      </c>
      <c r="B62" s="258">
        <v>52.6</v>
      </c>
      <c r="C62" s="284" t="s">
        <v>530</v>
      </c>
      <c r="D62" s="285" t="s">
        <v>41</v>
      </c>
      <c r="E62" s="289">
        <v>1</v>
      </c>
      <c r="F62" s="289">
        <v>77</v>
      </c>
      <c r="G62" s="289">
        <v>61</v>
      </c>
      <c r="H62" s="243"/>
      <c r="I62" s="298"/>
      <c r="J62" s="273"/>
      <c r="K62" s="298"/>
      <c r="L62" s="298"/>
      <c r="M62" s="298"/>
      <c r="N62" s="299"/>
      <c r="O62" s="299"/>
      <c r="P62" s="240"/>
      <c r="Q62" s="240"/>
      <c r="R62" s="310"/>
      <c r="S62" s="310"/>
      <c r="T62" s="311"/>
      <c r="U62" s="304"/>
      <c r="V62" s="307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>
        <v>30</v>
      </c>
      <c r="AQ62" s="306">
        <v>30</v>
      </c>
      <c r="AR62" s="258"/>
      <c r="AS62" s="258"/>
      <c r="AT62" s="258">
        <f t="shared" si="18"/>
        <v>30</v>
      </c>
      <c r="AU62" s="258">
        <f t="shared" si="18"/>
        <v>30</v>
      </c>
      <c r="AV62" s="323">
        <f t="shared" si="16"/>
        <v>4.875E-3</v>
      </c>
      <c r="AW62" s="323">
        <f t="shared" si="17"/>
        <v>2.0100000000000001E-3</v>
      </c>
      <c r="AX62" s="240"/>
      <c r="AY62" s="240"/>
      <c r="AZ62" s="240"/>
      <c r="BA62" s="1215"/>
      <c r="BB62" s="1216">
        <v>6.5</v>
      </c>
      <c r="BC62" s="1216">
        <v>40</v>
      </c>
      <c r="BD62" s="1217">
        <v>6.7000000000000004E-2</v>
      </c>
      <c r="BE62" s="240"/>
    </row>
    <row r="63" spans="1:57" s="221" customFormat="1" ht="30" customHeight="1">
      <c r="A63" s="239" t="s">
        <v>173</v>
      </c>
      <c r="B63" s="258">
        <v>52.6</v>
      </c>
      <c r="C63" s="284" t="s">
        <v>530</v>
      </c>
      <c r="D63" s="285" t="s">
        <v>41</v>
      </c>
      <c r="E63" s="289">
        <v>3</v>
      </c>
      <c r="F63" s="289">
        <v>77</v>
      </c>
      <c r="G63" s="289">
        <v>61</v>
      </c>
      <c r="H63" s="243"/>
      <c r="I63" s="298"/>
      <c r="J63" s="273"/>
      <c r="K63" s="298"/>
      <c r="L63" s="298"/>
      <c r="M63" s="298"/>
      <c r="N63" s="299"/>
      <c r="O63" s="299"/>
      <c r="P63" s="240"/>
      <c r="Q63" s="240"/>
      <c r="R63" s="310"/>
      <c r="S63" s="310"/>
      <c r="T63" s="311"/>
      <c r="U63" s="304"/>
      <c r="V63" s="307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>
        <v>30</v>
      </c>
      <c r="AQ63" s="306">
        <v>30</v>
      </c>
      <c r="AR63" s="258"/>
      <c r="AS63" s="258"/>
      <c r="AT63" s="258">
        <f t="shared" si="18"/>
        <v>30</v>
      </c>
      <c r="AU63" s="258">
        <f t="shared" si="18"/>
        <v>30</v>
      </c>
      <c r="AV63" s="323">
        <f t="shared" si="16"/>
        <v>4.875E-3</v>
      </c>
      <c r="AW63" s="323">
        <f t="shared" si="17"/>
        <v>2.0100000000000001E-3</v>
      </c>
      <c r="AX63" s="240"/>
      <c r="AY63" s="240"/>
      <c r="AZ63" s="240"/>
      <c r="BA63" s="1215"/>
      <c r="BB63" s="1216">
        <v>6.5</v>
      </c>
      <c r="BC63" s="1216">
        <v>40</v>
      </c>
      <c r="BD63" s="1217">
        <v>6.7000000000000004E-2</v>
      </c>
      <c r="BE63" s="240"/>
    </row>
    <row r="64" spans="1:57" s="221" customFormat="1" ht="30" customHeight="1">
      <c r="A64" s="239" t="s">
        <v>120</v>
      </c>
      <c r="B64" s="255" t="s">
        <v>531</v>
      </c>
      <c r="C64" s="295" t="s">
        <v>532</v>
      </c>
      <c r="D64" s="245" t="s">
        <v>41</v>
      </c>
      <c r="E64" s="246">
        <v>2</v>
      </c>
      <c r="F64" s="245">
        <v>78</v>
      </c>
      <c r="G64" s="245">
        <v>61</v>
      </c>
      <c r="H64" s="243"/>
      <c r="I64" s="298"/>
      <c r="J64" s="242"/>
      <c r="K64" s="298"/>
      <c r="L64" s="298"/>
      <c r="M64" s="298"/>
      <c r="N64" s="240">
        <v>90</v>
      </c>
      <c r="O64" s="240">
        <v>90</v>
      </c>
      <c r="P64" s="240"/>
      <c r="Q64" s="240"/>
      <c r="R64" s="240"/>
      <c r="S64" s="240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>
        <v>30</v>
      </c>
      <c r="AQ64" s="306">
        <v>30</v>
      </c>
      <c r="AR64" s="258"/>
      <c r="AS64" s="258"/>
      <c r="AT64" s="258">
        <f>J64+N64+R64+V64+AD64+AP64</f>
        <v>120</v>
      </c>
      <c r="AU64" s="258">
        <f>K64+O64+S64+W64+AE64+AQ64</f>
        <v>120</v>
      </c>
      <c r="AV64" s="323">
        <f t="shared" si="16"/>
        <v>1.95E-2</v>
      </c>
      <c r="AW64" s="323">
        <f t="shared" si="17"/>
        <v>8.0400000000000003E-3</v>
      </c>
      <c r="AX64" s="240"/>
      <c r="AY64" s="240"/>
      <c r="AZ64" s="240"/>
      <c r="BA64" s="1215"/>
      <c r="BB64" s="1216">
        <v>6.5</v>
      </c>
      <c r="BC64" s="1216">
        <v>40</v>
      </c>
      <c r="BD64" s="1217">
        <v>6.7000000000000004E-2</v>
      </c>
      <c r="BE64" s="240"/>
    </row>
    <row r="65" spans="1:57" s="223" customFormat="1" ht="24.75" customHeight="1">
      <c r="A65" s="247"/>
      <c r="B65" s="269"/>
      <c r="C65" s="270" t="s">
        <v>33</v>
      </c>
      <c r="D65" s="250"/>
      <c r="E65" s="271"/>
      <c r="F65" s="271"/>
      <c r="G65" s="271"/>
      <c r="H65" s="252"/>
      <c r="I65" s="300"/>
      <c r="J65" s="303"/>
      <c r="K65" s="300"/>
      <c r="L65" s="300"/>
      <c r="M65" s="300"/>
      <c r="N65" s="302"/>
      <c r="O65" s="302"/>
      <c r="P65" s="248"/>
      <c r="Q65" s="248"/>
      <c r="R65" s="315"/>
      <c r="S65" s="315"/>
      <c r="T65" s="313"/>
      <c r="U65" s="308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290"/>
      <c r="AS65" s="290"/>
      <c r="AT65" s="290"/>
      <c r="AU65" s="290"/>
      <c r="AV65" s="324">
        <f>SUM(AV60:AV64)</f>
        <v>4.0625000000000001E-2</v>
      </c>
      <c r="AW65" s="324">
        <f>SUM(AW60:AW64)</f>
        <v>1.6750000000000001E-2</v>
      </c>
      <c r="AX65" s="248"/>
      <c r="AY65" s="248"/>
      <c r="AZ65" s="248"/>
      <c r="BA65" s="1218"/>
      <c r="BB65" s="1219"/>
      <c r="BC65" s="1219"/>
      <c r="BD65" s="1217"/>
      <c r="BE65" s="248"/>
    </row>
    <row r="66" spans="1:57" s="221" customFormat="1" ht="30" customHeight="1">
      <c r="A66" s="239" t="s">
        <v>119</v>
      </c>
      <c r="B66" s="253" t="s">
        <v>531</v>
      </c>
      <c r="C66" s="284" t="s">
        <v>533</v>
      </c>
      <c r="D66" s="285" t="s">
        <v>41</v>
      </c>
      <c r="E66" s="286">
        <v>4</v>
      </c>
      <c r="F66" s="286">
        <v>78</v>
      </c>
      <c r="G66" s="286">
        <v>61</v>
      </c>
      <c r="H66" s="243"/>
      <c r="I66" s="298"/>
      <c r="J66" s="273"/>
      <c r="K66" s="298"/>
      <c r="L66" s="298"/>
      <c r="M66" s="298"/>
      <c r="N66" s="299"/>
      <c r="O66" s="299"/>
      <c r="P66" s="240"/>
      <c r="Q66" s="240"/>
      <c r="R66" s="310"/>
      <c r="S66" s="310"/>
      <c r="T66" s="311"/>
      <c r="U66" s="304"/>
      <c r="V66" s="306"/>
      <c r="W66" s="306"/>
      <c r="X66" s="306"/>
      <c r="Y66" s="306"/>
      <c r="Z66" s="306"/>
      <c r="AA66" s="306"/>
      <c r="AB66" s="306"/>
      <c r="AC66" s="306"/>
      <c r="AD66" s="306">
        <v>10</v>
      </c>
      <c r="AE66" s="306">
        <v>10</v>
      </c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258"/>
      <c r="AS66" s="258"/>
      <c r="AT66" s="258">
        <f>N66+R66+AD66</f>
        <v>10</v>
      </c>
      <c r="AU66" s="258">
        <f>O66+S66+AE66</f>
        <v>10</v>
      </c>
      <c r="AV66" s="323">
        <f t="shared" ref="AV66:AV78" si="19">AU66/BC66*BB66/1000</f>
        <v>2.5000000000000001E-3</v>
      </c>
      <c r="AW66" s="323">
        <f t="shared" ref="AW66:AW78" si="20">AU66*BD66/1000</f>
        <v>4.7999999999999996E-4</v>
      </c>
      <c r="AX66" s="240"/>
      <c r="AY66" s="240"/>
      <c r="AZ66" s="240"/>
      <c r="BA66" s="1215">
        <v>10</v>
      </c>
      <c r="BB66" s="1216">
        <v>10</v>
      </c>
      <c r="BC66" s="1216">
        <v>40</v>
      </c>
      <c r="BD66" s="1217">
        <v>4.8000000000000001E-2</v>
      </c>
      <c r="BE66" s="240"/>
    </row>
    <row r="67" spans="1:57" s="221" customFormat="1" ht="30" customHeight="1">
      <c r="A67" s="239" t="s">
        <v>162</v>
      </c>
      <c r="B67" s="258">
        <v>52.62</v>
      </c>
      <c r="C67" s="284" t="s">
        <v>533</v>
      </c>
      <c r="D67" s="285" t="s">
        <v>41</v>
      </c>
      <c r="E67" s="286">
        <v>11</v>
      </c>
      <c r="F67" s="286">
        <v>77</v>
      </c>
      <c r="G67" s="286">
        <v>61</v>
      </c>
      <c r="H67" s="243"/>
      <c r="I67" s="298"/>
      <c r="J67" s="273"/>
      <c r="K67" s="298"/>
      <c r="L67" s="298"/>
      <c r="M67" s="298"/>
      <c r="N67" s="299"/>
      <c r="O67" s="299"/>
      <c r="P67" s="240"/>
      <c r="Q67" s="240"/>
      <c r="R67" s="310"/>
      <c r="S67" s="310"/>
      <c r="T67" s="311"/>
      <c r="U67" s="304"/>
      <c r="V67" s="306"/>
      <c r="W67" s="306"/>
      <c r="X67" s="306"/>
      <c r="Y67" s="306"/>
      <c r="Z67" s="306"/>
      <c r="AA67" s="306"/>
      <c r="AB67" s="306"/>
      <c r="AC67" s="306"/>
      <c r="AD67" s="306">
        <v>10</v>
      </c>
      <c r="AE67" s="306">
        <v>10</v>
      </c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258"/>
      <c r="AS67" s="258"/>
      <c r="AT67" s="258">
        <f>N67+R67+AD67</f>
        <v>10</v>
      </c>
      <c r="AU67" s="258">
        <f>O67+S67+AE67</f>
        <v>10</v>
      </c>
      <c r="AV67" s="323">
        <f t="shared" si="19"/>
        <v>2.5000000000000001E-3</v>
      </c>
      <c r="AW67" s="323">
        <f t="shared" si="20"/>
        <v>4.7999999999999996E-4</v>
      </c>
      <c r="AX67" s="240"/>
      <c r="AY67" s="240"/>
      <c r="AZ67" s="240"/>
      <c r="BA67" s="1215">
        <v>10</v>
      </c>
      <c r="BB67" s="1216">
        <v>10</v>
      </c>
      <c r="BC67" s="1216">
        <v>40</v>
      </c>
      <c r="BD67" s="1217">
        <v>4.8000000000000001E-2</v>
      </c>
      <c r="BE67" s="240"/>
    </row>
    <row r="68" spans="1:57" s="221" customFormat="1" ht="30" customHeight="1">
      <c r="A68" s="239" t="s">
        <v>166</v>
      </c>
      <c r="B68" s="294">
        <v>52.65</v>
      </c>
      <c r="C68" s="295" t="s">
        <v>534</v>
      </c>
      <c r="D68" s="245" t="s">
        <v>41</v>
      </c>
      <c r="E68" s="246">
        <v>19</v>
      </c>
      <c r="F68" s="245">
        <v>77</v>
      </c>
      <c r="G68" s="245">
        <v>61</v>
      </c>
      <c r="H68" s="243"/>
      <c r="I68" s="298"/>
      <c r="J68" s="273"/>
      <c r="K68" s="298"/>
      <c r="L68" s="298"/>
      <c r="M68" s="298"/>
      <c r="N68" s="317"/>
      <c r="O68" s="317"/>
      <c r="P68" s="240"/>
      <c r="Q68" s="240"/>
      <c r="R68" s="317"/>
      <c r="S68" s="317"/>
      <c r="T68" s="305"/>
      <c r="U68" s="306"/>
      <c r="V68" s="307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>
        <v>40</v>
      </c>
      <c r="AQ68" s="306">
        <v>40</v>
      </c>
      <c r="AR68" s="258"/>
      <c r="AS68" s="258"/>
      <c r="AT68" s="258">
        <f>J68+N68+R68+V68+AD68+AP68</f>
        <v>40</v>
      </c>
      <c r="AU68" s="258">
        <f>K68+O68+S68+W68+AE68+AQ68</f>
        <v>40</v>
      </c>
      <c r="AV68" s="323">
        <f t="shared" si="19"/>
        <v>0.01</v>
      </c>
      <c r="AW68" s="323">
        <f t="shared" si="20"/>
        <v>1.9199999999999998E-3</v>
      </c>
      <c r="AX68" s="240"/>
      <c r="AY68" s="240"/>
      <c r="AZ68" s="240"/>
      <c r="BA68" s="1215">
        <v>17</v>
      </c>
      <c r="BB68" s="1216">
        <v>10</v>
      </c>
      <c r="BC68" s="1216">
        <v>40</v>
      </c>
      <c r="BD68" s="1217">
        <v>4.8000000000000001E-2</v>
      </c>
      <c r="BE68" s="240"/>
    </row>
    <row r="69" spans="1:57" s="221" customFormat="1" ht="30" customHeight="1">
      <c r="A69" s="239" t="s">
        <v>173</v>
      </c>
      <c r="B69" s="258">
        <v>52.65</v>
      </c>
      <c r="C69" s="284" t="s">
        <v>535</v>
      </c>
      <c r="D69" s="285" t="s">
        <v>41</v>
      </c>
      <c r="E69" s="287" t="s">
        <v>175</v>
      </c>
      <c r="F69" s="288">
        <v>77</v>
      </c>
      <c r="G69" s="288"/>
      <c r="H69" s="243"/>
      <c r="I69" s="298"/>
      <c r="J69" s="273"/>
      <c r="K69" s="298"/>
      <c r="L69" s="298"/>
      <c r="M69" s="298"/>
      <c r="N69" s="299"/>
      <c r="O69" s="299"/>
      <c r="P69" s="240"/>
      <c r="Q69" s="240"/>
      <c r="R69" s="310"/>
      <c r="S69" s="310"/>
      <c r="T69" s="311"/>
      <c r="U69" s="304"/>
      <c r="V69" s="307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>
        <v>680</v>
      </c>
      <c r="AQ69" s="306">
        <v>680</v>
      </c>
      <c r="AR69" s="258"/>
      <c r="AS69" s="258"/>
      <c r="AT69" s="258">
        <f t="shared" ref="AT69:AT78" si="21">N69+R69+AP69</f>
        <v>680</v>
      </c>
      <c r="AU69" s="258">
        <f t="shared" ref="AU69:AU78" si="22">O69+S69+AQ69</f>
        <v>680</v>
      </c>
      <c r="AV69" s="323">
        <f t="shared" si="19"/>
        <v>0.17</v>
      </c>
      <c r="AW69" s="323">
        <f t="shared" si="20"/>
        <v>3.2640000000000002E-2</v>
      </c>
      <c r="AX69" s="240"/>
      <c r="AY69" s="240"/>
      <c r="AZ69" s="240"/>
      <c r="BA69" s="1215"/>
      <c r="BB69" s="1216">
        <v>10</v>
      </c>
      <c r="BC69" s="1216">
        <v>40</v>
      </c>
      <c r="BD69" s="1217">
        <v>4.8000000000000001E-2</v>
      </c>
      <c r="BE69" s="240"/>
    </row>
    <row r="70" spans="1:57" s="221" customFormat="1" ht="30" customHeight="1">
      <c r="A70" s="239" t="s">
        <v>120</v>
      </c>
      <c r="B70" s="258">
        <v>52.65</v>
      </c>
      <c r="C70" s="284" t="s">
        <v>535</v>
      </c>
      <c r="D70" s="285" t="s">
        <v>41</v>
      </c>
      <c r="E70" s="279" t="s">
        <v>161</v>
      </c>
      <c r="F70" s="280">
        <v>77</v>
      </c>
      <c r="G70" s="280"/>
      <c r="H70" s="243"/>
      <c r="I70" s="298"/>
      <c r="J70" s="273"/>
      <c r="K70" s="298"/>
      <c r="L70" s="298"/>
      <c r="M70" s="298"/>
      <c r="N70" s="299"/>
      <c r="O70" s="299"/>
      <c r="P70" s="240"/>
      <c r="Q70" s="240"/>
      <c r="R70" s="310"/>
      <c r="S70" s="310"/>
      <c r="T70" s="311"/>
      <c r="U70" s="304"/>
      <c r="V70" s="307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>
        <v>40</v>
      </c>
      <c r="AQ70" s="306">
        <v>40</v>
      </c>
      <c r="AR70" s="258"/>
      <c r="AS70" s="258"/>
      <c r="AT70" s="258">
        <f t="shared" si="21"/>
        <v>40</v>
      </c>
      <c r="AU70" s="258">
        <f t="shared" si="22"/>
        <v>40</v>
      </c>
      <c r="AV70" s="323">
        <f t="shared" si="19"/>
        <v>0.01</v>
      </c>
      <c r="AW70" s="323">
        <f t="shared" si="20"/>
        <v>1.9199999999999998E-3</v>
      </c>
      <c r="AX70" s="240"/>
      <c r="AY70" s="240"/>
      <c r="AZ70" s="240"/>
      <c r="BA70" s="1215"/>
      <c r="BB70" s="1216">
        <v>10</v>
      </c>
      <c r="BC70" s="1216">
        <v>40</v>
      </c>
      <c r="BD70" s="1217">
        <v>4.8000000000000001E-2</v>
      </c>
      <c r="BE70" s="240"/>
    </row>
    <row r="71" spans="1:57" s="221" customFormat="1" ht="30" customHeight="1">
      <c r="A71" s="239" t="s">
        <v>150</v>
      </c>
      <c r="B71" s="258">
        <v>52.65</v>
      </c>
      <c r="C71" s="284" t="s">
        <v>535</v>
      </c>
      <c r="D71" s="285" t="s">
        <v>41</v>
      </c>
      <c r="E71" s="279" t="s">
        <v>164</v>
      </c>
      <c r="F71" s="280">
        <v>77</v>
      </c>
      <c r="G71" s="280"/>
      <c r="H71" s="243"/>
      <c r="I71" s="298"/>
      <c r="J71" s="273"/>
      <c r="K71" s="298"/>
      <c r="L71" s="298"/>
      <c r="M71" s="298"/>
      <c r="N71" s="299"/>
      <c r="O71" s="299"/>
      <c r="P71" s="240"/>
      <c r="Q71" s="240"/>
      <c r="R71" s="310"/>
      <c r="S71" s="310"/>
      <c r="T71" s="311"/>
      <c r="U71" s="304"/>
      <c r="V71" s="307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>
        <v>350</v>
      </c>
      <c r="AQ71" s="306">
        <v>350</v>
      </c>
      <c r="AR71" s="258"/>
      <c r="AS71" s="258"/>
      <c r="AT71" s="258">
        <f t="shared" si="21"/>
        <v>350</v>
      </c>
      <c r="AU71" s="258">
        <f t="shared" si="22"/>
        <v>350</v>
      </c>
      <c r="AV71" s="323">
        <f t="shared" si="19"/>
        <v>8.7499999999999994E-2</v>
      </c>
      <c r="AW71" s="323">
        <f t="shared" si="20"/>
        <v>1.6800000000000002E-2</v>
      </c>
      <c r="AX71" s="240"/>
      <c r="AY71" s="240"/>
      <c r="AZ71" s="240"/>
      <c r="BA71" s="1215"/>
      <c r="BB71" s="1216">
        <v>10</v>
      </c>
      <c r="BC71" s="1216">
        <v>40</v>
      </c>
      <c r="BD71" s="1217">
        <v>4.8000000000000001E-2</v>
      </c>
      <c r="BE71" s="240"/>
    </row>
    <row r="72" spans="1:57" s="221" customFormat="1" ht="30" customHeight="1">
      <c r="A72" s="239" t="s">
        <v>175</v>
      </c>
      <c r="B72" s="258">
        <v>52.65</v>
      </c>
      <c r="C72" s="284" t="s">
        <v>535</v>
      </c>
      <c r="D72" s="285" t="s">
        <v>41</v>
      </c>
      <c r="E72" s="279" t="s">
        <v>150</v>
      </c>
      <c r="F72" s="280">
        <v>79</v>
      </c>
      <c r="G72" s="293">
        <v>61</v>
      </c>
      <c r="H72" s="243"/>
      <c r="I72" s="298"/>
      <c r="J72" s="273"/>
      <c r="K72" s="298"/>
      <c r="L72" s="298"/>
      <c r="M72" s="298"/>
      <c r="N72" s="299"/>
      <c r="O72" s="299"/>
      <c r="P72" s="240"/>
      <c r="Q72" s="240"/>
      <c r="R72" s="310"/>
      <c r="S72" s="310"/>
      <c r="T72" s="311"/>
      <c r="U72" s="304"/>
      <c r="V72" s="307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>
        <v>20</v>
      </c>
      <c r="AQ72" s="306">
        <v>20</v>
      </c>
      <c r="AR72" s="258"/>
      <c r="AS72" s="258"/>
      <c r="AT72" s="258">
        <f t="shared" si="21"/>
        <v>20</v>
      </c>
      <c r="AU72" s="258">
        <f t="shared" si="22"/>
        <v>20</v>
      </c>
      <c r="AV72" s="323">
        <f t="shared" si="19"/>
        <v>5.0000000000000001E-3</v>
      </c>
      <c r="AW72" s="325">
        <f t="shared" si="20"/>
        <v>9.5999999999999992E-4</v>
      </c>
      <c r="AX72" s="240"/>
      <c r="AY72" s="240"/>
      <c r="AZ72" s="240"/>
      <c r="BA72" s="1215">
        <v>20</v>
      </c>
      <c r="BB72" s="1216">
        <v>10</v>
      </c>
      <c r="BC72" s="1216">
        <v>40</v>
      </c>
      <c r="BD72" s="1217">
        <v>4.8000000000000001E-2</v>
      </c>
      <c r="BE72" s="240"/>
    </row>
    <row r="73" spans="1:57" s="221" customFormat="1" ht="30" customHeight="1">
      <c r="A73" s="239" t="s">
        <v>171</v>
      </c>
      <c r="B73" s="258">
        <v>52.65</v>
      </c>
      <c r="C73" s="284" t="s">
        <v>535</v>
      </c>
      <c r="D73" s="285" t="s">
        <v>41</v>
      </c>
      <c r="E73" s="279" t="s">
        <v>171</v>
      </c>
      <c r="F73" s="280">
        <v>80</v>
      </c>
      <c r="G73" s="293">
        <v>61</v>
      </c>
      <c r="H73" s="243"/>
      <c r="I73" s="298"/>
      <c r="J73" s="273"/>
      <c r="K73" s="298"/>
      <c r="L73" s="298"/>
      <c r="M73" s="298"/>
      <c r="N73" s="299"/>
      <c r="O73" s="299"/>
      <c r="P73" s="240"/>
      <c r="Q73" s="240"/>
      <c r="R73" s="310"/>
      <c r="S73" s="310"/>
      <c r="T73" s="311"/>
      <c r="U73" s="304"/>
      <c r="V73" s="307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>
        <v>20</v>
      </c>
      <c r="AQ73" s="306">
        <v>20</v>
      </c>
      <c r="AR73" s="258"/>
      <c r="AS73" s="258"/>
      <c r="AT73" s="258">
        <f t="shared" si="21"/>
        <v>20</v>
      </c>
      <c r="AU73" s="258">
        <f t="shared" si="22"/>
        <v>20</v>
      </c>
      <c r="AV73" s="323">
        <f t="shared" si="19"/>
        <v>5.0000000000000001E-3</v>
      </c>
      <c r="AW73" s="325">
        <f t="shared" si="20"/>
        <v>9.5999999999999992E-4</v>
      </c>
      <c r="AX73" s="240"/>
      <c r="AY73" s="240"/>
      <c r="AZ73" s="240"/>
      <c r="BA73" s="1215">
        <v>20</v>
      </c>
      <c r="BB73" s="1216">
        <v>10</v>
      </c>
      <c r="BC73" s="1216">
        <v>40</v>
      </c>
      <c r="BD73" s="1217">
        <v>4.8000000000000001E-2</v>
      </c>
      <c r="BE73" s="240"/>
    </row>
    <row r="74" spans="1:57" s="221" customFormat="1" ht="30" customHeight="1">
      <c r="A74" s="239" t="s">
        <v>371</v>
      </c>
      <c r="B74" s="258">
        <v>52.65</v>
      </c>
      <c r="C74" s="284" t="s">
        <v>535</v>
      </c>
      <c r="D74" s="285" t="s">
        <v>41</v>
      </c>
      <c r="E74" s="279" t="s">
        <v>351</v>
      </c>
      <c r="F74" s="280">
        <v>80</v>
      </c>
      <c r="G74" s="293">
        <v>61</v>
      </c>
      <c r="H74" s="243"/>
      <c r="I74" s="298"/>
      <c r="J74" s="273"/>
      <c r="K74" s="298"/>
      <c r="L74" s="298"/>
      <c r="M74" s="298"/>
      <c r="N74" s="299"/>
      <c r="O74" s="299"/>
      <c r="P74" s="240"/>
      <c r="Q74" s="240"/>
      <c r="R74" s="310"/>
      <c r="S74" s="310"/>
      <c r="T74" s="311"/>
      <c r="U74" s="304"/>
      <c r="V74" s="307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>
        <v>20</v>
      </c>
      <c r="AQ74" s="306">
        <v>20</v>
      </c>
      <c r="AR74" s="258"/>
      <c r="AS74" s="258"/>
      <c r="AT74" s="258">
        <f t="shared" si="21"/>
        <v>20</v>
      </c>
      <c r="AU74" s="258">
        <f t="shared" si="22"/>
        <v>20</v>
      </c>
      <c r="AV74" s="323">
        <f t="shared" si="19"/>
        <v>5.0000000000000001E-3</v>
      </c>
      <c r="AW74" s="325">
        <f t="shared" si="20"/>
        <v>9.5999999999999992E-4</v>
      </c>
      <c r="AX74" s="240"/>
      <c r="AY74" s="240"/>
      <c r="AZ74" s="240"/>
      <c r="BA74" s="1215">
        <v>20</v>
      </c>
      <c r="BB74" s="1216">
        <v>10</v>
      </c>
      <c r="BC74" s="1216">
        <v>40</v>
      </c>
      <c r="BD74" s="1217">
        <v>4.8000000000000001E-2</v>
      </c>
      <c r="BE74" s="240"/>
    </row>
    <row r="75" spans="1:57" s="221" customFormat="1" ht="30" customHeight="1">
      <c r="A75" s="239" t="s">
        <v>161</v>
      </c>
      <c r="B75" s="258">
        <v>52.65</v>
      </c>
      <c r="C75" s="284" t="s">
        <v>535</v>
      </c>
      <c r="D75" s="285" t="s">
        <v>41</v>
      </c>
      <c r="E75" s="279" t="s">
        <v>171</v>
      </c>
      <c r="F75" s="280">
        <v>79</v>
      </c>
      <c r="G75" s="293">
        <v>61</v>
      </c>
      <c r="H75" s="243"/>
      <c r="I75" s="298"/>
      <c r="J75" s="273"/>
      <c r="K75" s="298"/>
      <c r="L75" s="298"/>
      <c r="M75" s="298"/>
      <c r="N75" s="299"/>
      <c r="O75" s="299"/>
      <c r="P75" s="240"/>
      <c r="Q75" s="240"/>
      <c r="R75" s="310"/>
      <c r="S75" s="310"/>
      <c r="T75" s="311"/>
      <c r="U75" s="304"/>
      <c r="V75" s="307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>
        <v>20</v>
      </c>
      <c r="AQ75" s="306">
        <v>20</v>
      </c>
      <c r="AR75" s="258"/>
      <c r="AS75" s="258"/>
      <c r="AT75" s="258">
        <f t="shared" si="21"/>
        <v>20</v>
      </c>
      <c r="AU75" s="258">
        <f t="shared" si="22"/>
        <v>20</v>
      </c>
      <c r="AV75" s="323">
        <f t="shared" si="19"/>
        <v>5.0000000000000001E-3</v>
      </c>
      <c r="AW75" s="325">
        <f t="shared" si="20"/>
        <v>9.5999999999999992E-4</v>
      </c>
      <c r="AX75" s="240"/>
      <c r="AY75" s="240"/>
      <c r="AZ75" s="240"/>
      <c r="BA75" s="1215">
        <v>20</v>
      </c>
      <c r="BB75" s="1216">
        <v>10</v>
      </c>
      <c r="BC75" s="1216">
        <v>40</v>
      </c>
      <c r="BD75" s="1217">
        <v>4.8000000000000001E-2</v>
      </c>
      <c r="BE75" s="240"/>
    </row>
    <row r="76" spans="1:57" s="221" customFormat="1" ht="30" customHeight="1">
      <c r="A76" s="239" t="s">
        <v>164</v>
      </c>
      <c r="B76" s="258">
        <v>52.65</v>
      </c>
      <c r="C76" s="284" t="s">
        <v>535</v>
      </c>
      <c r="D76" s="285" t="s">
        <v>41</v>
      </c>
      <c r="E76" s="279" t="s">
        <v>360</v>
      </c>
      <c r="F76" s="280">
        <v>77</v>
      </c>
      <c r="G76" s="293">
        <v>61</v>
      </c>
      <c r="H76" s="243"/>
      <c r="I76" s="298"/>
      <c r="J76" s="273"/>
      <c r="K76" s="298"/>
      <c r="L76" s="298"/>
      <c r="M76" s="298"/>
      <c r="N76" s="299"/>
      <c r="O76" s="299"/>
      <c r="P76" s="240"/>
      <c r="Q76" s="240"/>
      <c r="R76" s="310"/>
      <c r="S76" s="310"/>
      <c r="T76" s="311"/>
      <c r="U76" s="304"/>
      <c r="V76" s="307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>
        <v>20</v>
      </c>
      <c r="AQ76" s="306">
        <v>20</v>
      </c>
      <c r="AR76" s="258"/>
      <c r="AS76" s="258"/>
      <c r="AT76" s="258">
        <f t="shared" si="21"/>
        <v>20</v>
      </c>
      <c r="AU76" s="258">
        <f t="shared" si="22"/>
        <v>20</v>
      </c>
      <c r="AV76" s="323">
        <f t="shared" si="19"/>
        <v>5.0000000000000001E-3</v>
      </c>
      <c r="AW76" s="325">
        <f t="shared" si="20"/>
        <v>9.5999999999999992E-4</v>
      </c>
      <c r="AX76" s="240"/>
      <c r="AY76" s="240"/>
      <c r="AZ76" s="240"/>
      <c r="BA76" s="1215">
        <v>20</v>
      </c>
      <c r="BB76" s="1216">
        <v>10</v>
      </c>
      <c r="BC76" s="1216">
        <v>40</v>
      </c>
      <c r="BD76" s="1217">
        <v>4.8000000000000001E-2</v>
      </c>
      <c r="BE76" s="240"/>
    </row>
    <row r="77" spans="1:57" s="221" customFormat="1" ht="30" customHeight="1">
      <c r="A77" s="239" t="s">
        <v>351</v>
      </c>
      <c r="B77" s="258">
        <v>52.65</v>
      </c>
      <c r="C77" s="268" t="s">
        <v>535</v>
      </c>
      <c r="D77" s="285" t="s">
        <v>41</v>
      </c>
      <c r="E77" s="279" t="s">
        <v>139</v>
      </c>
      <c r="F77" s="280">
        <v>78</v>
      </c>
      <c r="G77" s="293">
        <v>61</v>
      </c>
      <c r="H77" s="243"/>
      <c r="I77" s="298"/>
      <c r="J77" s="273"/>
      <c r="K77" s="298"/>
      <c r="L77" s="298"/>
      <c r="M77" s="298"/>
      <c r="N77" s="299"/>
      <c r="O77" s="299"/>
      <c r="P77" s="240"/>
      <c r="Q77" s="240"/>
      <c r="R77" s="310"/>
      <c r="S77" s="310"/>
      <c r="T77" s="311"/>
      <c r="U77" s="304"/>
      <c r="V77" s="307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>
        <v>20</v>
      </c>
      <c r="AQ77" s="306">
        <v>20</v>
      </c>
      <c r="AR77" s="258"/>
      <c r="AS77" s="258"/>
      <c r="AT77" s="258">
        <f t="shared" si="21"/>
        <v>20</v>
      </c>
      <c r="AU77" s="258">
        <f t="shared" si="22"/>
        <v>20</v>
      </c>
      <c r="AV77" s="323">
        <f t="shared" si="19"/>
        <v>5.0000000000000001E-3</v>
      </c>
      <c r="AW77" s="325">
        <f t="shared" si="20"/>
        <v>9.5999999999999992E-4</v>
      </c>
      <c r="AX77" s="240"/>
      <c r="AY77" s="240"/>
      <c r="AZ77" s="240"/>
      <c r="BA77" s="1215">
        <v>20</v>
      </c>
      <c r="BB77" s="1216">
        <v>10</v>
      </c>
      <c r="BC77" s="1216">
        <v>40</v>
      </c>
      <c r="BD77" s="1217">
        <v>4.8000000000000001E-2</v>
      </c>
      <c r="BE77" s="240"/>
    </row>
    <row r="78" spans="1:57" s="221" customFormat="1" ht="30" customHeight="1">
      <c r="A78" s="239" t="s">
        <v>357</v>
      </c>
      <c r="B78" s="258">
        <v>52.65</v>
      </c>
      <c r="C78" s="268" t="s">
        <v>535</v>
      </c>
      <c r="D78" s="285" t="s">
        <v>41</v>
      </c>
      <c r="E78" s="279" t="s">
        <v>171</v>
      </c>
      <c r="F78" s="280">
        <v>81</v>
      </c>
      <c r="G78" s="293">
        <v>61</v>
      </c>
      <c r="H78" s="243"/>
      <c r="I78" s="298"/>
      <c r="J78" s="273"/>
      <c r="K78" s="298"/>
      <c r="L78" s="298"/>
      <c r="M78" s="298"/>
      <c r="N78" s="299"/>
      <c r="O78" s="299"/>
      <c r="P78" s="240"/>
      <c r="Q78" s="240"/>
      <c r="R78" s="310"/>
      <c r="S78" s="310"/>
      <c r="T78" s="311"/>
      <c r="U78" s="304"/>
      <c r="V78" s="307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>
        <v>20</v>
      </c>
      <c r="AQ78" s="306">
        <v>20</v>
      </c>
      <c r="AR78" s="258"/>
      <c r="AS78" s="258"/>
      <c r="AT78" s="258">
        <f t="shared" si="21"/>
        <v>20</v>
      </c>
      <c r="AU78" s="258">
        <f t="shared" si="22"/>
        <v>20</v>
      </c>
      <c r="AV78" s="323">
        <f t="shared" si="19"/>
        <v>5.0000000000000001E-3</v>
      </c>
      <c r="AW78" s="325">
        <f t="shared" si="20"/>
        <v>9.5999999999999992E-4</v>
      </c>
      <c r="AX78" s="240"/>
      <c r="AY78" s="240"/>
      <c r="AZ78" s="240"/>
      <c r="BA78" s="1215">
        <v>20</v>
      </c>
      <c r="BB78" s="1216">
        <v>10</v>
      </c>
      <c r="BC78" s="1216">
        <v>40</v>
      </c>
      <c r="BD78" s="1217">
        <v>4.8000000000000001E-2</v>
      </c>
      <c r="BE78" s="240"/>
    </row>
    <row r="79" spans="1:57" s="223" customFormat="1" ht="20.25" customHeight="1">
      <c r="A79" s="247"/>
      <c r="B79" s="290"/>
      <c r="C79" s="262" t="s">
        <v>33</v>
      </c>
      <c r="D79" s="282"/>
      <c r="E79" s="296"/>
      <c r="F79" s="334"/>
      <c r="G79" s="297"/>
      <c r="H79" s="252"/>
      <c r="I79" s="300"/>
      <c r="J79" s="303"/>
      <c r="K79" s="300"/>
      <c r="L79" s="300"/>
      <c r="M79" s="300"/>
      <c r="N79" s="302"/>
      <c r="O79" s="302"/>
      <c r="P79" s="248"/>
      <c r="Q79" s="248"/>
      <c r="R79" s="315"/>
      <c r="S79" s="315"/>
      <c r="T79" s="313"/>
      <c r="U79" s="308"/>
      <c r="V79" s="322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290"/>
      <c r="AS79" s="290"/>
      <c r="AT79" s="290"/>
      <c r="AU79" s="290"/>
      <c r="AV79" s="326">
        <f>SUM(AV66:AV78)</f>
        <v>0.3175</v>
      </c>
      <c r="AW79" s="326">
        <f>SUM(AW66:AW78)</f>
        <v>6.0960000000000021E-2</v>
      </c>
      <c r="AX79" s="248"/>
      <c r="AY79" s="248"/>
      <c r="AZ79" s="248"/>
      <c r="BA79" s="1218"/>
      <c r="BB79" s="1216"/>
      <c r="BC79" s="1216"/>
      <c r="BD79" s="1217"/>
      <c r="BE79" s="248"/>
    </row>
    <row r="80" spans="1:57" s="221" customFormat="1" ht="30" customHeight="1">
      <c r="A80" s="239" t="s">
        <v>119</v>
      </c>
      <c r="B80" s="294">
        <v>52.61</v>
      </c>
      <c r="C80" s="295" t="s">
        <v>536</v>
      </c>
      <c r="D80" s="245" t="s">
        <v>41</v>
      </c>
      <c r="E80" s="246">
        <v>19</v>
      </c>
      <c r="F80" s="245">
        <v>77</v>
      </c>
      <c r="G80" s="335">
        <v>61</v>
      </c>
      <c r="H80" s="243"/>
      <c r="I80" s="298"/>
      <c r="J80" s="273"/>
      <c r="K80" s="298"/>
      <c r="L80" s="298"/>
      <c r="M80" s="298"/>
      <c r="N80" s="317"/>
      <c r="O80" s="317"/>
      <c r="P80" s="240"/>
      <c r="Q80" s="240"/>
      <c r="R80" s="317"/>
      <c r="S80" s="317"/>
      <c r="T80" s="305"/>
      <c r="U80" s="306"/>
      <c r="V80" s="307"/>
      <c r="W80" s="306"/>
      <c r="X80" s="306"/>
      <c r="Y80" s="306"/>
      <c r="Z80" s="306"/>
      <c r="AA80" s="306"/>
      <c r="AB80" s="306"/>
      <c r="AC80" s="306"/>
      <c r="AD80" s="306">
        <v>15</v>
      </c>
      <c r="AE80" s="306">
        <v>15</v>
      </c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258"/>
      <c r="AS80" s="258"/>
      <c r="AT80" s="258">
        <f>J80+N80+R80+V80+AD80+AP80</f>
        <v>15</v>
      </c>
      <c r="AU80" s="258">
        <f>K80+O80+S80+W80+AE80+AQ80</f>
        <v>15</v>
      </c>
      <c r="AV80" s="325">
        <f>AU80/BC80*BB80/1000</f>
        <v>3.7499999999999999E-3</v>
      </c>
      <c r="AW80" s="325">
        <f>AU80*BD80/1000</f>
        <v>1.14E-3</v>
      </c>
      <c r="AX80" s="240"/>
      <c r="AY80" s="240"/>
      <c r="AZ80" s="240"/>
      <c r="BA80" s="1215">
        <v>130</v>
      </c>
      <c r="BB80" s="1216">
        <v>5</v>
      </c>
      <c r="BC80" s="1216">
        <v>20</v>
      </c>
      <c r="BD80" s="1217">
        <v>7.5999999999999998E-2</v>
      </c>
      <c r="BE80" s="240"/>
    </row>
    <row r="81" spans="1:57" s="221" customFormat="1" ht="30" customHeight="1">
      <c r="A81" s="239" t="s">
        <v>162</v>
      </c>
      <c r="B81" s="258">
        <v>52.61</v>
      </c>
      <c r="C81" s="284" t="s">
        <v>537</v>
      </c>
      <c r="D81" s="285" t="s">
        <v>41</v>
      </c>
      <c r="E81" s="286">
        <v>6</v>
      </c>
      <c r="F81" s="286">
        <v>79</v>
      </c>
      <c r="G81" s="286">
        <v>61</v>
      </c>
      <c r="H81" s="243"/>
      <c r="I81" s="298"/>
      <c r="J81" s="273"/>
      <c r="K81" s="298"/>
      <c r="L81" s="298"/>
      <c r="M81" s="298"/>
      <c r="N81" s="299"/>
      <c r="O81" s="299"/>
      <c r="P81" s="240"/>
      <c r="Q81" s="240"/>
      <c r="R81" s="310"/>
      <c r="S81" s="310"/>
      <c r="T81" s="311"/>
      <c r="U81" s="304"/>
      <c r="V81" s="306"/>
      <c r="W81" s="306"/>
      <c r="X81" s="306"/>
      <c r="Y81" s="306"/>
      <c r="Z81" s="306"/>
      <c r="AA81" s="306"/>
      <c r="AB81" s="306"/>
      <c r="AC81" s="306"/>
      <c r="AD81" s="306">
        <v>5</v>
      </c>
      <c r="AE81" s="306">
        <v>5</v>
      </c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258"/>
      <c r="AS81" s="258"/>
      <c r="AT81" s="258">
        <f>N81+R81+AD81</f>
        <v>5</v>
      </c>
      <c r="AU81" s="258">
        <f>O81+S81+AE81</f>
        <v>5</v>
      </c>
      <c r="AV81" s="325">
        <f t="shared" ref="AV81:AV90" si="23">AU81/BC81*BB81/1000</f>
        <v>1.25E-3</v>
      </c>
      <c r="AW81" s="325">
        <f t="shared" ref="AW81:AW90" si="24">AU81*BD81/1000</f>
        <v>3.8000000000000002E-4</v>
      </c>
      <c r="AX81" s="240"/>
      <c r="AY81" s="240"/>
      <c r="AZ81" s="240"/>
      <c r="BA81" s="1215">
        <v>5</v>
      </c>
      <c r="BB81" s="1216">
        <v>5</v>
      </c>
      <c r="BC81" s="1216">
        <v>20</v>
      </c>
      <c r="BD81" s="1217">
        <v>7.5999999999999998E-2</v>
      </c>
      <c r="BE81" s="240"/>
    </row>
    <row r="82" spans="1:57" s="221" customFormat="1" ht="30" customHeight="1">
      <c r="A82" s="239" t="s">
        <v>166</v>
      </c>
      <c r="B82" s="258">
        <v>52.61</v>
      </c>
      <c r="C82" s="284" t="s">
        <v>537</v>
      </c>
      <c r="D82" s="285" t="s">
        <v>41</v>
      </c>
      <c r="E82" s="286">
        <v>8</v>
      </c>
      <c r="F82" s="286">
        <v>80</v>
      </c>
      <c r="G82" s="286">
        <v>61</v>
      </c>
      <c r="H82" s="243"/>
      <c r="I82" s="298"/>
      <c r="J82" s="273"/>
      <c r="K82" s="298"/>
      <c r="L82" s="298"/>
      <c r="M82" s="298"/>
      <c r="N82" s="299"/>
      <c r="O82" s="299"/>
      <c r="P82" s="240"/>
      <c r="Q82" s="240"/>
      <c r="R82" s="310"/>
      <c r="S82" s="310"/>
      <c r="T82" s="311"/>
      <c r="U82" s="304"/>
      <c r="V82" s="306"/>
      <c r="W82" s="306"/>
      <c r="X82" s="306"/>
      <c r="Y82" s="306"/>
      <c r="Z82" s="306"/>
      <c r="AA82" s="306"/>
      <c r="AB82" s="306"/>
      <c r="AC82" s="306"/>
      <c r="AD82" s="306">
        <v>10</v>
      </c>
      <c r="AE82" s="306">
        <v>10</v>
      </c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258"/>
      <c r="AS82" s="258"/>
      <c r="AT82" s="258">
        <f>N82+R82+AD82</f>
        <v>10</v>
      </c>
      <c r="AU82" s="258">
        <f>O82+S82+AE82</f>
        <v>10</v>
      </c>
      <c r="AV82" s="325">
        <f t="shared" si="23"/>
        <v>2.5000000000000001E-3</v>
      </c>
      <c r="AW82" s="325">
        <f t="shared" si="24"/>
        <v>7.6000000000000004E-4</v>
      </c>
      <c r="AX82" s="240"/>
      <c r="AY82" s="240"/>
      <c r="AZ82" s="240"/>
      <c r="BA82" s="1215">
        <v>10</v>
      </c>
      <c r="BB82" s="1216">
        <v>5</v>
      </c>
      <c r="BC82" s="1216">
        <v>20</v>
      </c>
      <c r="BD82" s="1217">
        <v>7.5999999999999998E-2</v>
      </c>
      <c r="BE82" s="240"/>
    </row>
    <row r="83" spans="1:57" s="221" customFormat="1" ht="30" customHeight="1">
      <c r="A83" s="239" t="s">
        <v>173</v>
      </c>
      <c r="B83" s="294">
        <v>52.61</v>
      </c>
      <c r="C83" s="295" t="s">
        <v>536</v>
      </c>
      <c r="D83" s="245" t="s">
        <v>41</v>
      </c>
      <c r="E83" s="246">
        <v>19</v>
      </c>
      <c r="F83" s="245">
        <v>77</v>
      </c>
      <c r="G83" s="335">
        <v>61</v>
      </c>
      <c r="H83" s="243"/>
      <c r="I83" s="298"/>
      <c r="J83" s="273"/>
      <c r="K83" s="298"/>
      <c r="L83" s="298"/>
      <c r="M83" s="298"/>
      <c r="N83" s="317"/>
      <c r="O83" s="317"/>
      <c r="P83" s="240"/>
      <c r="Q83" s="240"/>
      <c r="R83" s="317"/>
      <c r="S83" s="317"/>
      <c r="T83" s="305"/>
      <c r="U83" s="306"/>
      <c r="V83" s="307"/>
      <c r="W83" s="306"/>
      <c r="X83" s="306"/>
      <c r="Y83" s="306"/>
      <c r="Z83" s="306"/>
      <c r="AA83" s="306"/>
      <c r="AB83" s="306"/>
      <c r="AC83" s="306"/>
      <c r="AD83" s="306">
        <v>15</v>
      </c>
      <c r="AE83" s="306">
        <v>15</v>
      </c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258"/>
      <c r="AS83" s="258"/>
      <c r="AT83" s="258">
        <f>J83+N83+R83+V83+AD83+AP83</f>
        <v>15</v>
      </c>
      <c r="AU83" s="258">
        <f>K83+O83+S83+W83+AE83+AQ83</f>
        <v>15</v>
      </c>
      <c r="AV83" s="325">
        <f t="shared" si="23"/>
        <v>3.7499999999999999E-3</v>
      </c>
      <c r="AW83" s="325">
        <f t="shared" si="24"/>
        <v>1.14E-3</v>
      </c>
      <c r="AX83" s="240"/>
      <c r="AY83" s="240"/>
      <c r="AZ83" s="240"/>
      <c r="BA83" s="1215">
        <v>130</v>
      </c>
      <c r="BB83" s="1216">
        <v>5</v>
      </c>
      <c r="BC83" s="1216">
        <v>20</v>
      </c>
      <c r="BD83" s="1217">
        <v>7.5999999999999998E-2</v>
      </c>
      <c r="BE83" s="240"/>
    </row>
    <row r="84" spans="1:57" s="221" customFormat="1" ht="30" customHeight="1">
      <c r="A84" s="239" t="s">
        <v>120</v>
      </c>
      <c r="B84" s="336">
        <v>52.61</v>
      </c>
      <c r="C84" s="268" t="s">
        <v>538</v>
      </c>
      <c r="D84" s="285" t="s">
        <v>41</v>
      </c>
      <c r="E84" s="279" t="s">
        <v>175</v>
      </c>
      <c r="F84" s="280">
        <v>77</v>
      </c>
      <c r="G84" s="280"/>
      <c r="H84" s="243"/>
      <c r="I84" s="298"/>
      <c r="J84" s="273"/>
      <c r="K84" s="298"/>
      <c r="L84" s="298"/>
      <c r="M84" s="298"/>
      <c r="N84" s="299"/>
      <c r="O84" s="299"/>
      <c r="P84" s="240"/>
      <c r="Q84" s="240"/>
      <c r="R84" s="310"/>
      <c r="S84" s="310"/>
      <c r="T84" s="311"/>
      <c r="U84" s="304"/>
      <c r="V84" s="307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>
        <v>340</v>
      </c>
      <c r="AQ84" s="306">
        <v>340</v>
      </c>
      <c r="AR84" s="258"/>
      <c r="AS84" s="258"/>
      <c r="AT84" s="258">
        <f t="shared" ref="AT84:AT90" si="25">N84+R84+AP84</f>
        <v>340</v>
      </c>
      <c r="AU84" s="258">
        <f t="shared" ref="AU84:AU90" si="26">O84+S84+AQ84</f>
        <v>340</v>
      </c>
      <c r="AV84" s="325">
        <f t="shared" si="23"/>
        <v>8.5000000000000006E-2</v>
      </c>
      <c r="AW84" s="325">
        <f t="shared" si="24"/>
        <v>2.5839999999999998E-2</v>
      </c>
      <c r="AX84" s="240"/>
      <c r="AY84" s="240"/>
      <c r="AZ84" s="240"/>
      <c r="BA84" s="1215"/>
      <c r="BB84" s="1216">
        <v>5</v>
      </c>
      <c r="BC84" s="1216">
        <v>20</v>
      </c>
      <c r="BD84" s="1217">
        <v>7.5999999999999998E-2</v>
      </c>
      <c r="BE84" s="240"/>
    </row>
    <row r="85" spans="1:57" s="221" customFormat="1" ht="30" customHeight="1">
      <c r="A85" s="239" t="s">
        <v>150</v>
      </c>
      <c r="B85" s="258">
        <v>52.61</v>
      </c>
      <c r="C85" s="268" t="s">
        <v>538</v>
      </c>
      <c r="D85" s="285" t="s">
        <v>41</v>
      </c>
      <c r="E85" s="279" t="s">
        <v>161</v>
      </c>
      <c r="F85" s="280">
        <v>77</v>
      </c>
      <c r="G85" s="280"/>
      <c r="H85" s="243"/>
      <c r="I85" s="298"/>
      <c r="J85" s="273"/>
      <c r="K85" s="298"/>
      <c r="L85" s="298"/>
      <c r="M85" s="298"/>
      <c r="N85" s="299"/>
      <c r="O85" s="299"/>
      <c r="P85" s="240"/>
      <c r="Q85" s="240"/>
      <c r="R85" s="310"/>
      <c r="S85" s="310"/>
      <c r="T85" s="311"/>
      <c r="U85" s="304"/>
      <c r="V85" s="307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>
        <v>10</v>
      </c>
      <c r="AQ85" s="306">
        <v>10</v>
      </c>
      <c r="AR85" s="258"/>
      <c r="AS85" s="258"/>
      <c r="AT85" s="258">
        <f t="shared" si="25"/>
        <v>10</v>
      </c>
      <c r="AU85" s="258">
        <f t="shared" si="26"/>
        <v>10</v>
      </c>
      <c r="AV85" s="325">
        <f t="shared" si="23"/>
        <v>2.5000000000000001E-3</v>
      </c>
      <c r="AW85" s="325">
        <f t="shared" si="24"/>
        <v>7.6000000000000004E-4</v>
      </c>
      <c r="AX85" s="240"/>
      <c r="AY85" s="240"/>
      <c r="AZ85" s="240"/>
      <c r="BA85" s="1215">
        <v>10</v>
      </c>
      <c r="BB85" s="1216">
        <v>5</v>
      </c>
      <c r="BC85" s="1216">
        <v>20</v>
      </c>
      <c r="BD85" s="1217">
        <v>7.5999999999999998E-2</v>
      </c>
      <c r="BE85" s="240"/>
    </row>
    <row r="86" spans="1:57" s="221" customFormat="1" ht="30" customHeight="1">
      <c r="A86" s="239" t="s">
        <v>175</v>
      </c>
      <c r="B86" s="258">
        <v>52.61</v>
      </c>
      <c r="C86" s="268" t="s">
        <v>538</v>
      </c>
      <c r="D86" s="285" t="s">
        <v>41</v>
      </c>
      <c r="E86" s="279" t="s">
        <v>164</v>
      </c>
      <c r="F86" s="280">
        <v>77</v>
      </c>
      <c r="G86" s="280"/>
      <c r="H86" s="243"/>
      <c r="I86" s="298"/>
      <c r="J86" s="273"/>
      <c r="K86" s="298"/>
      <c r="L86" s="298"/>
      <c r="M86" s="298"/>
      <c r="N86" s="299"/>
      <c r="O86" s="299"/>
      <c r="P86" s="240"/>
      <c r="Q86" s="240"/>
      <c r="R86" s="310"/>
      <c r="S86" s="310"/>
      <c r="T86" s="311"/>
      <c r="U86" s="304"/>
      <c r="V86" s="307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>
        <v>180</v>
      </c>
      <c r="AQ86" s="306">
        <v>180</v>
      </c>
      <c r="AR86" s="258"/>
      <c r="AS86" s="258"/>
      <c r="AT86" s="258">
        <f t="shared" si="25"/>
        <v>180</v>
      </c>
      <c r="AU86" s="258">
        <f t="shared" si="26"/>
        <v>180</v>
      </c>
      <c r="AV86" s="325">
        <f t="shared" si="23"/>
        <v>4.4999999999999998E-2</v>
      </c>
      <c r="AW86" s="325">
        <f t="shared" si="24"/>
        <v>1.3679999999999999E-2</v>
      </c>
      <c r="AX86" s="240"/>
      <c r="AY86" s="240"/>
      <c r="AZ86" s="240"/>
      <c r="BA86" s="1215"/>
      <c r="BB86" s="1216">
        <v>5</v>
      </c>
      <c r="BC86" s="1216">
        <v>20</v>
      </c>
      <c r="BD86" s="1217">
        <v>7.5999999999999998E-2</v>
      </c>
      <c r="BE86" s="240"/>
    </row>
    <row r="87" spans="1:57" s="221" customFormat="1" ht="30" customHeight="1">
      <c r="A87" s="239" t="s">
        <v>171</v>
      </c>
      <c r="B87" s="258">
        <v>52.61</v>
      </c>
      <c r="C87" s="268" t="s">
        <v>538</v>
      </c>
      <c r="D87" s="285" t="s">
        <v>41</v>
      </c>
      <c r="E87" s="279" t="s">
        <v>360</v>
      </c>
      <c r="F87" s="280">
        <v>77</v>
      </c>
      <c r="G87" s="280">
        <v>61</v>
      </c>
      <c r="H87" s="243"/>
      <c r="I87" s="298"/>
      <c r="J87" s="273"/>
      <c r="K87" s="298"/>
      <c r="L87" s="298"/>
      <c r="M87" s="298"/>
      <c r="N87" s="299"/>
      <c r="O87" s="299"/>
      <c r="P87" s="240"/>
      <c r="Q87" s="240"/>
      <c r="R87" s="310"/>
      <c r="S87" s="310"/>
      <c r="T87" s="311"/>
      <c r="U87" s="304"/>
      <c r="V87" s="307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>
        <v>10</v>
      </c>
      <c r="AQ87" s="306">
        <v>10</v>
      </c>
      <c r="AR87" s="258"/>
      <c r="AS87" s="258"/>
      <c r="AT87" s="258">
        <f t="shared" si="25"/>
        <v>10</v>
      </c>
      <c r="AU87" s="258">
        <f t="shared" si="26"/>
        <v>10</v>
      </c>
      <c r="AV87" s="325">
        <f t="shared" si="23"/>
        <v>2.5000000000000001E-3</v>
      </c>
      <c r="AW87" s="325">
        <f t="shared" si="24"/>
        <v>7.6000000000000004E-4</v>
      </c>
      <c r="AX87" s="240"/>
      <c r="AY87" s="240"/>
      <c r="AZ87" s="240"/>
      <c r="BA87" s="1215">
        <v>10</v>
      </c>
      <c r="BB87" s="1216">
        <v>5</v>
      </c>
      <c r="BC87" s="1216">
        <v>20</v>
      </c>
      <c r="BD87" s="1217">
        <v>7.5999999999999998E-2</v>
      </c>
      <c r="BE87" s="240"/>
    </row>
    <row r="88" spans="1:57" s="221" customFormat="1" ht="30" customHeight="1">
      <c r="A88" s="239" t="s">
        <v>371</v>
      </c>
      <c r="B88" s="258">
        <v>52.61</v>
      </c>
      <c r="C88" s="268" t="s">
        <v>538</v>
      </c>
      <c r="D88" s="285" t="s">
        <v>41</v>
      </c>
      <c r="E88" s="279" t="s">
        <v>173</v>
      </c>
      <c r="F88" s="280">
        <v>78</v>
      </c>
      <c r="G88" s="280">
        <v>61</v>
      </c>
      <c r="H88" s="243"/>
      <c r="I88" s="298"/>
      <c r="J88" s="273"/>
      <c r="K88" s="298"/>
      <c r="L88" s="298"/>
      <c r="M88" s="298"/>
      <c r="N88" s="299"/>
      <c r="O88" s="299"/>
      <c r="P88" s="240"/>
      <c r="Q88" s="240"/>
      <c r="R88" s="310"/>
      <c r="S88" s="310"/>
      <c r="T88" s="311"/>
      <c r="U88" s="304"/>
      <c r="V88" s="307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>
        <v>1</v>
      </c>
      <c r="AQ88" s="306">
        <v>1</v>
      </c>
      <c r="AR88" s="258"/>
      <c r="AS88" s="258"/>
      <c r="AT88" s="258">
        <f t="shared" si="25"/>
        <v>1</v>
      </c>
      <c r="AU88" s="258">
        <f t="shared" si="26"/>
        <v>1</v>
      </c>
      <c r="AV88" s="325">
        <f t="shared" si="23"/>
        <v>2.5000000000000001E-4</v>
      </c>
      <c r="AW88" s="325">
        <f t="shared" si="24"/>
        <v>7.6000000000000004E-5</v>
      </c>
      <c r="AX88" s="240"/>
      <c r="AY88" s="240"/>
      <c r="AZ88" s="240"/>
      <c r="BA88" s="1215">
        <v>1</v>
      </c>
      <c r="BB88" s="1216">
        <v>5</v>
      </c>
      <c r="BC88" s="1216">
        <v>20</v>
      </c>
      <c r="BD88" s="1217">
        <v>7.5999999999999998E-2</v>
      </c>
      <c r="BE88" s="240"/>
    </row>
    <row r="89" spans="1:57" s="221" customFormat="1" ht="30" customHeight="1">
      <c r="A89" s="239" t="s">
        <v>161</v>
      </c>
      <c r="B89" s="336" t="s">
        <v>539</v>
      </c>
      <c r="C89" s="337" t="s">
        <v>538</v>
      </c>
      <c r="D89" s="338" t="s">
        <v>41</v>
      </c>
      <c r="E89" s="279" t="s">
        <v>351</v>
      </c>
      <c r="F89" s="280">
        <v>80</v>
      </c>
      <c r="G89" s="280">
        <v>61</v>
      </c>
      <c r="H89" s="243"/>
      <c r="I89" s="298"/>
      <c r="J89" s="273"/>
      <c r="K89" s="298"/>
      <c r="L89" s="298"/>
      <c r="M89" s="298"/>
      <c r="N89" s="299"/>
      <c r="O89" s="299"/>
      <c r="P89" s="240"/>
      <c r="Q89" s="240"/>
      <c r="R89" s="304"/>
      <c r="S89" s="304"/>
      <c r="T89" s="311"/>
      <c r="U89" s="304"/>
      <c r="V89" s="307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>
        <v>10</v>
      </c>
      <c r="AQ89" s="306">
        <v>10</v>
      </c>
      <c r="AR89" s="258"/>
      <c r="AS89" s="258"/>
      <c r="AT89" s="258">
        <f t="shared" si="25"/>
        <v>10</v>
      </c>
      <c r="AU89" s="258">
        <f t="shared" si="26"/>
        <v>10</v>
      </c>
      <c r="AV89" s="325">
        <f t="shared" si="23"/>
        <v>2.5000000000000001E-3</v>
      </c>
      <c r="AW89" s="325">
        <f t="shared" si="24"/>
        <v>7.6000000000000004E-4</v>
      </c>
      <c r="AX89" s="240"/>
      <c r="AY89" s="240"/>
      <c r="AZ89" s="240"/>
      <c r="BA89" s="1215">
        <v>10</v>
      </c>
      <c r="BB89" s="1216">
        <v>5</v>
      </c>
      <c r="BC89" s="1216">
        <v>20</v>
      </c>
      <c r="BD89" s="1217">
        <v>7.5999999999999998E-2</v>
      </c>
      <c r="BE89" s="240"/>
    </row>
    <row r="90" spans="1:57" s="221" customFormat="1" ht="30" customHeight="1">
      <c r="A90" s="239" t="s">
        <v>164</v>
      </c>
      <c r="B90" s="336" t="s">
        <v>539</v>
      </c>
      <c r="C90" s="337" t="s">
        <v>538</v>
      </c>
      <c r="D90" s="338" t="s">
        <v>41</v>
      </c>
      <c r="E90" s="279" t="s">
        <v>171</v>
      </c>
      <c r="F90" s="280">
        <v>81</v>
      </c>
      <c r="G90" s="280">
        <v>61</v>
      </c>
      <c r="H90" s="243"/>
      <c r="I90" s="298"/>
      <c r="J90" s="273"/>
      <c r="K90" s="298"/>
      <c r="L90" s="298"/>
      <c r="M90" s="298"/>
      <c r="N90" s="299"/>
      <c r="O90" s="299"/>
      <c r="P90" s="240"/>
      <c r="Q90" s="240"/>
      <c r="R90" s="304"/>
      <c r="S90" s="304"/>
      <c r="T90" s="311"/>
      <c r="U90" s="304"/>
      <c r="V90" s="307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>
        <v>10</v>
      </c>
      <c r="AQ90" s="306">
        <v>10</v>
      </c>
      <c r="AR90" s="258"/>
      <c r="AS90" s="258"/>
      <c r="AT90" s="258">
        <f t="shared" si="25"/>
        <v>10</v>
      </c>
      <c r="AU90" s="258">
        <f t="shared" si="26"/>
        <v>10</v>
      </c>
      <c r="AV90" s="325">
        <f t="shared" si="23"/>
        <v>2.5000000000000001E-3</v>
      </c>
      <c r="AW90" s="325">
        <f t="shared" si="24"/>
        <v>7.6000000000000004E-4</v>
      </c>
      <c r="AX90" s="240"/>
      <c r="AY90" s="240"/>
      <c r="AZ90" s="240"/>
      <c r="BA90" s="1215">
        <v>10</v>
      </c>
      <c r="BB90" s="1216">
        <v>5</v>
      </c>
      <c r="BC90" s="1216">
        <v>20</v>
      </c>
      <c r="BD90" s="1217">
        <v>7.5999999999999998E-2</v>
      </c>
      <c r="BE90" s="240"/>
    </row>
    <row r="91" spans="1:57" s="224" customFormat="1" ht="18" customHeight="1">
      <c r="A91" s="339"/>
      <c r="B91" s="340"/>
      <c r="C91" s="341" t="s">
        <v>33</v>
      </c>
      <c r="D91" s="300"/>
      <c r="E91" s="300"/>
      <c r="F91" s="300"/>
      <c r="G91" s="342"/>
      <c r="H91" s="300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326">
        <f>SUM(AV80:AV90)</f>
        <v>0.1515</v>
      </c>
      <c r="AW91" s="326">
        <f>SUM(AW80:AW90)</f>
        <v>4.6055999999999986E-2</v>
      </c>
      <c r="AX91" s="248"/>
      <c r="AY91" s="248"/>
      <c r="AZ91" s="248"/>
      <c r="BA91" s="1220"/>
      <c r="BB91" s="1220"/>
      <c r="BC91" s="1220"/>
      <c r="BD91" s="1221"/>
      <c r="BE91" s="248"/>
    </row>
    <row r="92" spans="1:57" s="225" customFormat="1" ht="18" customHeight="1">
      <c r="A92" s="343"/>
      <c r="B92" s="344"/>
      <c r="C92" s="345" t="s">
        <v>33</v>
      </c>
      <c r="D92" s="346"/>
      <c r="E92" s="346"/>
      <c r="F92" s="346"/>
      <c r="G92" s="347"/>
      <c r="H92" s="346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3">
        <f>SUM(AV8:AV91)/2</f>
        <v>2.4309068055555563</v>
      </c>
      <c r="AW92" s="363">
        <f>SUM(AW8:AW91)/2</f>
        <v>1.3472289999999993</v>
      </c>
      <c r="AX92" s="361"/>
      <c r="AY92" s="361"/>
      <c r="AZ92" s="361"/>
      <c r="BA92" s="361"/>
      <c r="BB92" s="361"/>
      <c r="BC92" s="361"/>
      <c r="BD92" s="361"/>
      <c r="BE92" s="361"/>
    </row>
    <row r="93" spans="1:57" s="226" customFormat="1" ht="15.75">
      <c r="A93" s="348"/>
      <c r="B93" s="349"/>
      <c r="C93" s="349"/>
      <c r="D93" s="349"/>
      <c r="E93" s="349"/>
      <c r="F93" s="349"/>
      <c r="G93" s="349"/>
    </row>
    <row r="94" spans="1:57" s="226" customFormat="1" ht="15.75">
      <c r="A94" s="350"/>
      <c r="B94" s="351"/>
      <c r="C94" s="351"/>
      <c r="D94" s="351"/>
      <c r="E94" s="351"/>
      <c r="F94" s="352"/>
      <c r="G94" s="352"/>
    </row>
    <row r="95" spans="1:57" ht="15.75" customHeight="1">
      <c r="A95" s="350"/>
      <c r="B95" s="351"/>
      <c r="C95" s="351"/>
      <c r="D95" s="351"/>
      <c r="E95" s="351"/>
      <c r="F95" s="352"/>
      <c r="G95" s="352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362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</row>
    <row r="96" spans="1:57" ht="16.5" customHeight="1">
      <c r="A96" s="353"/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</row>
    <row r="97" spans="1:43" s="226" customFormat="1" ht="15.75">
      <c r="A97" s="354"/>
      <c r="B97" s="355"/>
      <c r="C97" s="354"/>
      <c r="D97" s="354"/>
      <c r="E97" s="354"/>
      <c r="F97" s="354"/>
      <c r="G97" s="354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</row>
    <row r="98" spans="1:43" s="226" customFormat="1" ht="15.75">
      <c r="A98" s="356"/>
      <c r="B98" s="357"/>
      <c r="C98" s="357"/>
      <c r="D98" s="357"/>
      <c r="E98" s="357"/>
      <c r="F98" s="357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  <c r="AA98" s="358"/>
      <c r="AB98" s="358"/>
      <c r="AC98" s="358"/>
      <c r="AD98" s="358"/>
      <c r="AE98" s="358"/>
      <c r="AF98" s="358"/>
      <c r="AG98" s="358"/>
      <c r="AH98" s="358"/>
      <c r="AI98" s="358"/>
      <c r="AJ98" s="358"/>
      <c r="AK98" s="358"/>
      <c r="AL98" s="358"/>
      <c r="AM98" s="358"/>
      <c r="AN98" s="358"/>
      <c r="AO98" s="358"/>
      <c r="AP98" s="358"/>
      <c r="AQ98" s="358"/>
    </row>
    <row r="99" spans="1:43" s="226" customFormat="1" ht="15">
      <c r="A99" s="357"/>
      <c r="B99" s="357"/>
      <c r="C99" s="357"/>
      <c r="D99" s="357"/>
      <c r="E99" s="357"/>
      <c r="F99" s="359"/>
    </row>
    <row r="100" spans="1:43" s="226" customFormat="1" ht="15">
      <c r="A100" s="357"/>
      <c r="B100" s="360"/>
      <c r="C100" s="360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</row>
    <row r="101" spans="1:43" ht="15">
      <c r="A101" s="360"/>
    </row>
  </sheetData>
  <mergeCells count="33">
    <mergeCell ref="BE1:BE3"/>
    <mergeCell ref="AZ1:BA2"/>
    <mergeCell ref="BB1:BC2"/>
    <mergeCell ref="F1:F3"/>
    <mergeCell ref="G1:G3"/>
    <mergeCell ref="AX1:AX3"/>
    <mergeCell ref="AY1:AY3"/>
    <mergeCell ref="BD1:BD3"/>
    <mergeCell ref="AB2:AE2"/>
    <mergeCell ref="AF2:AI2"/>
    <mergeCell ref="AJ2:AM2"/>
    <mergeCell ref="AN2:AQ2"/>
    <mergeCell ref="AR2:AW2"/>
    <mergeCell ref="H2:K2"/>
    <mergeCell ref="L2:O2"/>
    <mergeCell ref="P2:S2"/>
    <mergeCell ref="A1:A3"/>
    <mergeCell ref="B1:B3"/>
    <mergeCell ref="C1:C3"/>
    <mergeCell ref="D1:D3"/>
    <mergeCell ref="E1:E3"/>
    <mergeCell ref="T2:W2"/>
    <mergeCell ref="X2:AA2"/>
    <mergeCell ref="AB1:AE1"/>
    <mergeCell ref="AF1:AI1"/>
    <mergeCell ref="AJ1:AM1"/>
    <mergeCell ref="AN1:AQ1"/>
    <mergeCell ref="AR1:AW1"/>
    <mergeCell ref="H1:K1"/>
    <mergeCell ref="L1:O1"/>
    <mergeCell ref="P1:S1"/>
    <mergeCell ref="T1:W1"/>
    <mergeCell ref="X1:AA1"/>
  </mergeCells>
  <printOptions horizontalCentered="1"/>
  <pageMargins left="0.35433070866141736" right="0.23622047244094491" top="1.1811023622047245" bottom="0.55118110236220474" header="0" footer="0.23622047244094491"/>
  <pageSetup paperSize="9" scale="82" firstPageNumber="82" pageOrder="overThenDown" orientation="landscape" useFirstPageNumber="1" r:id="rId1"/>
  <headerFooter alignWithMargins="0">
    <oddFooter>&amp;L&amp;A&amp;CСписък 2 излишни ОБВВПИ 01.01.2023 г.&amp;R&amp;P</oddFooter>
  </headerFooter>
  <colBreaks count="1" manualBreakCount="1">
    <brk id="44" max="9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C36"/>
  <sheetViews>
    <sheetView view="pageBreakPreview" topLeftCell="B10" zoomScale="90" zoomScaleNormal="100" workbookViewId="0">
      <selection activeCell="C29" sqref="C29"/>
    </sheetView>
  </sheetViews>
  <sheetFormatPr defaultColWidth="8.85546875" defaultRowHeight="15"/>
  <cols>
    <col min="1" max="1" width="3.42578125" style="85" customWidth="1"/>
    <col min="2" max="2" width="5" style="85" customWidth="1"/>
    <col min="3" max="3" width="60.7109375" style="85" customWidth="1"/>
    <col min="4" max="4" width="3.5703125" style="85" customWidth="1"/>
    <col min="5" max="7" width="3.42578125" style="85" customWidth="1"/>
    <col min="8" max="12" width="4.7109375" style="85" customWidth="1"/>
    <col min="13" max="13" width="7" style="85" customWidth="1"/>
    <col min="14" max="18" width="4.7109375" style="85" customWidth="1"/>
    <col min="19" max="19" width="7" style="85" customWidth="1"/>
    <col min="20" max="21" width="8.42578125" style="85" customWidth="1"/>
    <col min="22" max="24" width="3.42578125" style="85" customWidth="1"/>
    <col min="25" max="25" width="9" style="85" customWidth="1"/>
    <col min="26" max="26" width="6.5703125" style="85" customWidth="1"/>
    <col min="27" max="27" width="9" style="85" customWidth="1"/>
    <col min="28" max="28" width="7.42578125" style="85" customWidth="1"/>
    <col min="29" max="29" width="3.42578125" style="85" customWidth="1"/>
    <col min="30" max="16384" width="8.85546875" style="85"/>
  </cols>
  <sheetData>
    <row r="1" spans="1:29" ht="15" customHeight="1">
      <c r="A1" s="1390" t="s">
        <v>2</v>
      </c>
      <c r="B1" s="86"/>
      <c r="C1" s="87"/>
      <c r="D1" s="1391" t="s">
        <v>4</v>
      </c>
      <c r="E1" s="1262" t="s">
        <v>5</v>
      </c>
      <c r="F1" s="1262" t="s">
        <v>6</v>
      </c>
      <c r="G1" s="1264" t="s">
        <v>7</v>
      </c>
      <c r="H1" s="88" t="s">
        <v>540</v>
      </c>
      <c r="I1" s="156"/>
      <c r="J1" s="156"/>
      <c r="K1" s="157"/>
      <c r="L1" s="157"/>
      <c r="M1" s="158"/>
      <c r="N1" s="159" t="s">
        <v>13</v>
      </c>
      <c r="O1" s="160"/>
      <c r="P1" s="160"/>
      <c r="Q1" s="160"/>
      <c r="R1" s="160"/>
      <c r="S1" s="160"/>
      <c r="T1" s="160"/>
      <c r="U1" s="178"/>
      <c r="V1" s="1335" t="s">
        <v>14</v>
      </c>
      <c r="W1" s="1264" t="s">
        <v>15</v>
      </c>
      <c r="X1" s="179" t="s">
        <v>16</v>
      </c>
      <c r="Y1" s="205"/>
      <c r="Z1" s="179" t="s">
        <v>17</v>
      </c>
      <c r="AA1" s="206"/>
      <c r="AB1" s="1339" t="s">
        <v>18</v>
      </c>
      <c r="AC1" s="1341" t="s">
        <v>19</v>
      </c>
    </row>
    <row r="2" spans="1:29">
      <c r="A2" s="1390"/>
      <c r="B2" s="89"/>
      <c r="C2" s="90"/>
      <c r="D2" s="1391"/>
      <c r="E2" s="1262"/>
      <c r="F2" s="1262"/>
      <c r="G2" s="1264"/>
      <c r="H2" s="91"/>
      <c r="I2" s="161"/>
      <c r="J2" s="161"/>
      <c r="K2" s="162"/>
      <c r="L2" s="162"/>
      <c r="M2" s="163"/>
      <c r="N2" s="164"/>
      <c r="O2" s="165"/>
      <c r="P2" s="165"/>
      <c r="Q2" s="165"/>
      <c r="R2" s="165"/>
      <c r="S2" s="165"/>
      <c r="T2" s="180"/>
      <c r="U2" s="181"/>
      <c r="V2" s="1335"/>
      <c r="W2" s="1264"/>
      <c r="X2" s="182" t="s">
        <v>20</v>
      </c>
      <c r="Y2" s="207"/>
      <c r="Z2" s="182" t="s">
        <v>21</v>
      </c>
      <c r="AA2" s="208"/>
      <c r="AB2" s="1339"/>
      <c r="AC2" s="1341"/>
    </row>
    <row r="3" spans="1:29" ht="15" customHeight="1">
      <c r="A3" s="1390"/>
      <c r="B3" s="89"/>
      <c r="C3" s="90"/>
      <c r="D3" s="1391"/>
      <c r="E3" s="1262"/>
      <c r="F3" s="1262"/>
      <c r="G3" s="1264"/>
      <c r="H3" s="92" t="s">
        <v>20</v>
      </c>
      <c r="I3" s="166"/>
      <c r="J3" s="166"/>
      <c r="K3" s="167"/>
      <c r="L3" s="167"/>
      <c r="M3" s="168"/>
      <c r="N3" s="92" t="s">
        <v>20</v>
      </c>
      <c r="O3" s="167"/>
      <c r="P3" s="167"/>
      <c r="Q3" s="167"/>
      <c r="R3" s="167"/>
      <c r="S3" s="167"/>
      <c r="T3" s="183"/>
      <c r="U3" s="184"/>
      <c r="V3" s="1335"/>
      <c r="W3" s="1262"/>
      <c r="X3" s="1336" t="s">
        <v>26</v>
      </c>
      <c r="Y3" s="1342" t="s">
        <v>27</v>
      </c>
      <c r="Z3" s="1343" t="s">
        <v>28</v>
      </c>
      <c r="AA3" s="1336" t="s">
        <v>29</v>
      </c>
      <c r="AB3" s="1340"/>
      <c r="AC3" s="1341"/>
    </row>
    <row r="4" spans="1:29">
      <c r="A4" s="1390"/>
      <c r="B4" s="89" t="s">
        <v>94</v>
      </c>
      <c r="C4" s="90" t="s">
        <v>327</v>
      </c>
      <c r="D4" s="1391"/>
      <c r="E4" s="1262"/>
      <c r="F4" s="1262"/>
      <c r="G4" s="1264"/>
      <c r="H4" s="92" t="s">
        <v>328</v>
      </c>
      <c r="I4" s="166"/>
      <c r="J4" s="166"/>
      <c r="K4" s="167"/>
      <c r="L4" s="167"/>
      <c r="M4" s="168"/>
      <c r="N4" s="92" t="s">
        <v>328</v>
      </c>
      <c r="O4" s="167"/>
      <c r="P4" s="167"/>
      <c r="Q4" s="167"/>
      <c r="R4" s="167"/>
      <c r="S4" s="167"/>
      <c r="T4" s="185" t="s">
        <v>97</v>
      </c>
      <c r="U4" s="186" t="s">
        <v>98</v>
      </c>
      <c r="V4" s="1335"/>
      <c r="W4" s="1262"/>
      <c r="X4" s="1392"/>
      <c r="Y4" s="1392"/>
      <c r="Z4" s="1392"/>
      <c r="AA4" s="1392"/>
      <c r="AB4" s="1340"/>
      <c r="AC4" s="1341"/>
    </row>
    <row r="5" spans="1:29">
      <c r="A5" s="1390"/>
      <c r="B5" s="89"/>
      <c r="C5" s="90"/>
      <c r="D5" s="1391"/>
      <c r="E5" s="1262"/>
      <c r="F5" s="1262"/>
      <c r="G5" s="1264"/>
      <c r="H5" s="93"/>
      <c r="I5" s="169"/>
      <c r="J5" s="170"/>
      <c r="K5" s="169"/>
      <c r="L5" s="170"/>
      <c r="M5" s="169"/>
      <c r="N5" s="93"/>
      <c r="O5" s="169"/>
      <c r="P5" s="170"/>
      <c r="Q5" s="169"/>
      <c r="R5" s="170"/>
      <c r="S5" s="169"/>
      <c r="T5" s="185" t="s">
        <v>100</v>
      </c>
      <c r="U5" s="186" t="s">
        <v>100</v>
      </c>
      <c r="V5" s="1335"/>
      <c r="W5" s="1262"/>
      <c r="X5" s="1392"/>
      <c r="Y5" s="1392"/>
      <c r="Z5" s="1392"/>
      <c r="AA5" s="1392"/>
      <c r="AB5" s="1340"/>
      <c r="AC5" s="1341"/>
    </row>
    <row r="6" spans="1:29">
      <c r="A6" s="1390"/>
      <c r="B6" s="89"/>
      <c r="C6" s="90"/>
      <c r="D6" s="1391"/>
      <c r="E6" s="1262"/>
      <c r="F6" s="1262"/>
      <c r="G6" s="1264"/>
      <c r="H6" s="94" t="s">
        <v>30</v>
      </c>
      <c r="I6" s="171" t="s">
        <v>31</v>
      </c>
      <c r="J6" s="172" t="s">
        <v>32</v>
      </c>
      <c r="K6" s="171" t="s">
        <v>541</v>
      </c>
      <c r="L6" s="172" t="s">
        <v>542</v>
      </c>
      <c r="M6" s="171" t="s">
        <v>33</v>
      </c>
      <c r="N6" s="94" t="s">
        <v>30</v>
      </c>
      <c r="O6" s="171" t="s">
        <v>31</v>
      </c>
      <c r="P6" s="172" t="s">
        <v>32</v>
      </c>
      <c r="Q6" s="171" t="s">
        <v>541</v>
      </c>
      <c r="R6" s="172" t="s">
        <v>542</v>
      </c>
      <c r="S6" s="171" t="s">
        <v>33</v>
      </c>
      <c r="T6" s="185" t="s">
        <v>101</v>
      </c>
      <c r="U6" s="186" t="s">
        <v>101</v>
      </c>
      <c r="V6" s="1335"/>
      <c r="W6" s="1262"/>
      <c r="X6" s="1392"/>
      <c r="Y6" s="1392"/>
      <c r="Z6" s="1392"/>
      <c r="AA6" s="1392"/>
      <c r="AB6" s="1340"/>
      <c r="AC6" s="1341"/>
    </row>
    <row r="7" spans="1:29">
      <c r="A7" s="1390"/>
      <c r="B7" s="95"/>
      <c r="C7" s="96"/>
      <c r="D7" s="1391"/>
      <c r="E7" s="1262"/>
      <c r="F7" s="1262"/>
      <c r="G7" s="1264"/>
      <c r="H7" s="97"/>
      <c r="I7" s="173"/>
      <c r="J7" s="174"/>
      <c r="K7" s="173"/>
      <c r="L7" s="174"/>
      <c r="M7" s="173"/>
      <c r="N7" s="97"/>
      <c r="O7" s="173"/>
      <c r="P7" s="174"/>
      <c r="Q7" s="173"/>
      <c r="R7" s="174"/>
      <c r="S7" s="173"/>
      <c r="T7" s="187"/>
      <c r="U7" s="188"/>
      <c r="V7" s="1335"/>
      <c r="W7" s="1262"/>
      <c r="X7" s="1393"/>
      <c r="Y7" s="1393"/>
      <c r="Z7" s="1393"/>
      <c r="AA7" s="1393"/>
      <c r="AB7" s="1340"/>
      <c r="AC7" s="1341"/>
    </row>
    <row r="8" spans="1:29" s="80" customFormat="1">
      <c r="A8" s="98">
        <v>1</v>
      </c>
      <c r="B8" s="99">
        <v>2</v>
      </c>
      <c r="C8" s="100">
        <v>3</v>
      </c>
      <c r="D8" s="101">
        <v>4</v>
      </c>
      <c r="E8" s="102">
        <v>5</v>
      </c>
      <c r="F8" s="102">
        <v>6</v>
      </c>
      <c r="G8" s="98">
        <v>7</v>
      </c>
      <c r="H8" s="102">
        <v>8</v>
      </c>
      <c r="I8" s="98">
        <v>9</v>
      </c>
      <c r="J8" s="102">
        <v>10</v>
      </c>
      <c r="K8" s="98">
        <v>11</v>
      </c>
      <c r="L8" s="102">
        <v>12</v>
      </c>
      <c r="M8" s="98">
        <v>13</v>
      </c>
      <c r="N8" s="102">
        <v>14</v>
      </c>
      <c r="O8" s="98">
        <v>15</v>
      </c>
      <c r="P8" s="102">
        <v>16</v>
      </c>
      <c r="Q8" s="98">
        <v>17</v>
      </c>
      <c r="R8" s="102">
        <v>18</v>
      </c>
      <c r="S8" s="98">
        <v>19</v>
      </c>
      <c r="T8" s="102">
        <v>20</v>
      </c>
      <c r="U8" s="98">
        <v>21</v>
      </c>
      <c r="V8" s="102">
        <v>22</v>
      </c>
      <c r="W8" s="98">
        <v>23</v>
      </c>
      <c r="X8" s="102">
        <v>24</v>
      </c>
      <c r="Y8" s="98">
        <v>25</v>
      </c>
      <c r="Z8" s="102">
        <v>26</v>
      </c>
      <c r="AA8" s="98">
        <v>27</v>
      </c>
      <c r="AB8" s="102">
        <v>28</v>
      </c>
      <c r="AC8" s="102">
        <v>29</v>
      </c>
    </row>
    <row r="9" spans="1:29" s="81" customFormat="1" ht="15.75">
      <c r="A9" s="103"/>
      <c r="B9" s="104"/>
      <c r="C9" s="21" t="s">
        <v>543</v>
      </c>
      <c r="D9" s="105"/>
      <c r="E9" s="106"/>
      <c r="F9" s="107"/>
      <c r="G9" s="108"/>
      <c r="H9" s="107"/>
      <c r="I9" s="103"/>
      <c r="J9" s="107"/>
      <c r="K9" s="103"/>
      <c r="L9" s="107"/>
      <c r="M9" s="103"/>
      <c r="N9" s="107"/>
      <c r="O9" s="103"/>
      <c r="P9" s="107"/>
      <c r="Q9" s="103"/>
      <c r="R9" s="107"/>
      <c r="S9" s="103"/>
      <c r="T9" s="107"/>
      <c r="U9" s="103"/>
      <c r="V9" s="107"/>
      <c r="W9" s="103"/>
      <c r="X9" s="107"/>
      <c r="Y9" s="103"/>
      <c r="Z9" s="107"/>
      <c r="AA9" s="103"/>
      <c r="AB9" s="107"/>
      <c r="AC9" s="107"/>
    </row>
    <row r="10" spans="1:29" s="81" customFormat="1" ht="63.75">
      <c r="A10" s="103"/>
      <c r="B10" s="104"/>
      <c r="C10" s="109" t="s">
        <v>544</v>
      </c>
      <c r="D10" s="105"/>
      <c r="E10" s="106"/>
      <c r="F10" s="107"/>
      <c r="G10" s="108"/>
      <c r="H10" s="107"/>
      <c r="I10" s="103"/>
      <c r="J10" s="107"/>
      <c r="K10" s="103"/>
      <c r="L10" s="107"/>
      <c r="M10" s="103"/>
      <c r="N10" s="107"/>
      <c r="O10" s="103"/>
      <c r="P10" s="107"/>
      <c r="Q10" s="103"/>
      <c r="R10" s="107"/>
      <c r="S10" s="103"/>
      <c r="T10" s="107"/>
      <c r="U10" s="103"/>
      <c r="V10" s="107"/>
      <c r="W10" s="103"/>
      <c r="X10" s="107"/>
      <c r="Y10" s="103"/>
      <c r="Z10" s="107"/>
      <c r="AA10" s="103"/>
      <c r="AB10" s="107"/>
      <c r="AC10" s="107"/>
    </row>
    <row r="11" spans="1:29">
      <c r="A11" s="110"/>
      <c r="B11" s="111"/>
      <c r="C11" s="112" t="s">
        <v>545</v>
      </c>
      <c r="D11" s="113"/>
      <c r="E11" s="113"/>
      <c r="F11" s="114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89"/>
      <c r="W11" s="189"/>
      <c r="X11" s="190"/>
      <c r="Y11" s="190"/>
      <c r="Z11" s="209"/>
      <c r="AA11" s="209"/>
      <c r="AB11" s="210"/>
      <c r="AC11" s="209"/>
    </row>
    <row r="12" spans="1:29" s="80" customFormat="1">
      <c r="A12" s="117"/>
      <c r="B12" s="118"/>
      <c r="C12" s="119" t="s">
        <v>37</v>
      </c>
      <c r="D12" s="119"/>
      <c r="E12" s="119"/>
      <c r="F12" s="120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91"/>
      <c r="W12" s="191"/>
      <c r="X12" s="192"/>
      <c r="Y12" s="192"/>
      <c r="Z12" s="211"/>
      <c r="AA12" s="211"/>
      <c r="AB12" s="212"/>
      <c r="AC12" s="211"/>
    </row>
    <row r="13" spans="1:29">
      <c r="A13" s="110"/>
      <c r="B13" s="111"/>
      <c r="C13" s="112" t="s">
        <v>546</v>
      </c>
      <c r="D13" s="113"/>
      <c r="E13" s="113"/>
      <c r="F13" s="114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89"/>
      <c r="W13" s="189"/>
      <c r="X13" s="190"/>
      <c r="Y13" s="190"/>
      <c r="Z13" s="209"/>
      <c r="AA13" s="209"/>
      <c r="AB13" s="210"/>
      <c r="AC13" s="209"/>
    </row>
    <row r="14" spans="1:29">
      <c r="A14" s="110"/>
      <c r="B14" s="111"/>
      <c r="C14" s="123" t="s">
        <v>547</v>
      </c>
      <c r="D14" s="113"/>
      <c r="E14" s="113"/>
      <c r="F14" s="114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89"/>
      <c r="W14" s="189"/>
      <c r="X14" s="190"/>
      <c r="Y14" s="190"/>
      <c r="Z14" s="209"/>
      <c r="AA14" s="209"/>
      <c r="AB14" s="210"/>
      <c r="AC14" s="209"/>
    </row>
    <row r="15" spans="1:29">
      <c r="A15" s="124" t="s">
        <v>329</v>
      </c>
      <c r="B15" s="125"/>
      <c r="C15" s="126" t="s">
        <v>548</v>
      </c>
      <c r="D15" s="124"/>
      <c r="E15" s="127"/>
      <c r="F15" s="127"/>
      <c r="G15" s="127"/>
      <c r="H15" s="128"/>
      <c r="I15" s="128"/>
      <c r="J15" s="128"/>
      <c r="K15" s="128"/>
      <c r="L15" s="128"/>
      <c r="M15" s="128"/>
      <c r="N15" s="175"/>
      <c r="O15" s="175"/>
      <c r="P15" s="175"/>
      <c r="Q15" s="175"/>
      <c r="R15" s="175"/>
      <c r="S15" s="175"/>
      <c r="T15" s="175"/>
      <c r="U15" s="175"/>
      <c r="V15" s="193"/>
      <c r="W15" s="193"/>
      <c r="X15" s="124"/>
      <c r="Y15" s="124"/>
      <c r="Z15" s="175"/>
      <c r="AA15" s="175"/>
      <c r="AB15" s="128"/>
      <c r="AC15" s="175"/>
    </row>
    <row r="16" spans="1:29" s="82" customFormat="1">
      <c r="A16" s="129" t="s">
        <v>329</v>
      </c>
      <c r="B16" s="130"/>
      <c r="C16" s="131" t="s">
        <v>549</v>
      </c>
      <c r="D16" s="129"/>
      <c r="E16" s="132"/>
      <c r="F16" s="132"/>
      <c r="G16" s="132"/>
      <c r="H16" s="133"/>
      <c r="I16" s="133"/>
      <c r="J16" s="133"/>
      <c r="K16" s="133"/>
      <c r="L16" s="133"/>
      <c r="M16" s="133"/>
      <c r="N16" s="176"/>
      <c r="O16" s="176"/>
      <c r="P16" s="176"/>
      <c r="Q16" s="176"/>
      <c r="R16" s="176"/>
      <c r="S16" s="176"/>
      <c r="T16" s="176"/>
      <c r="U16" s="176"/>
      <c r="V16" s="194"/>
      <c r="W16" s="194"/>
      <c r="X16" s="129"/>
      <c r="Y16" s="129"/>
      <c r="Z16" s="176"/>
      <c r="AA16" s="176"/>
      <c r="AB16" s="133"/>
      <c r="AC16" s="176"/>
    </row>
    <row r="17" spans="1:29" s="83" customFormat="1">
      <c r="A17" s="134">
        <v>1</v>
      </c>
      <c r="B17" s="135"/>
      <c r="C17" s="136" t="s">
        <v>550</v>
      </c>
      <c r="D17" s="137" t="s">
        <v>41</v>
      </c>
      <c r="E17" s="138"/>
      <c r="F17" s="138"/>
      <c r="G17" s="138"/>
      <c r="H17" s="139"/>
      <c r="I17" s="139"/>
      <c r="J17" s="139"/>
      <c r="K17" s="139"/>
      <c r="L17" s="139">
        <v>180</v>
      </c>
      <c r="M17" s="177">
        <f>SUM(H17:L17)</f>
        <v>180</v>
      </c>
      <c r="N17" s="139"/>
      <c r="O17" s="139"/>
      <c r="P17" s="139"/>
      <c r="Q17" s="139"/>
      <c r="R17" s="139">
        <f>L17</f>
        <v>180</v>
      </c>
      <c r="S17" s="177">
        <f t="shared" ref="S17:S24" si="0">SUM(N17:R17)</f>
        <v>180</v>
      </c>
      <c r="T17" s="195">
        <f>((S17/AA17)*Z17)/1000</f>
        <v>214.02</v>
      </c>
      <c r="U17" s="195">
        <f>(S17*AB17)/1000</f>
        <v>187.02</v>
      </c>
      <c r="V17" s="196"/>
      <c r="W17" s="134"/>
      <c r="X17" s="141"/>
      <c r="Y17" s="139"/>
      <c r="Z17" s="213">
        <v>1189</v>
      </c>
      <c r="AA17" s="139">
        <v>1</v>
      </c>
      <c r="AB17" s="214">
        <v>1039</v>
      </c>
      <c r="AC17" s="215"/>
    </row>
    <row r="18" spans="1:29" s="83" customFormat="1">
      <c r="A18" s="140">
        <v>2</v>
      </c>
      <c r="B18" s="135"/>
      <c r="C18" s="136" t="s">
        <v>551</v>
      </c>
      <c r="D18" s="134" t="s">
        <v>41</v>
      </c>
      <c r="E18" s="141"/>
      <c r="F18" s="141"/>
      <c r="G18" s="141"/>
      <c r="H18" s="139"/>
      <c r="I18" s="139"/>
      <c r="J18" s="139"/>
      <c r="K18" s="139"/>
      <c r="L18" s="139">
        <v>30</v>
      </c>
      <c r="M18" s="177">
        <f>SUM(H18:L18)</f>
        <v>30</v>
      </c>
      <c r="N18" s="139"/>
      <c r="O18" s="139"/>
      <c r="P18" s="139"/>
      <c r="Q18" s="139"/>
      <c r="R18" s="139">
        <f>L18</f>
        <v>30</v>
      </c>
      <c r="S18" s="177">
        <f t="shared" si="0"/>
        <v>30</v>
      </c>
      <c r="T18" s="195">
        <f>U18</f>
        <v>31.17</v>
      </c>
      <c r="U18" s="195">
        <f>(S18*AB18)/1000</f>
        <v>31.17</v>
      </c>
      <c r="V18" s="134"/>
      <c r="W18" s="137"/>
      <c r="X18" s="147"/>
      <c r="Y18" s="147"/>
      <c r="Z18" s="213">
        <v>0</v>
      </c>
      <c r="AA18" s="141">
        <v>1</v>
      </c>
      <c r="AB18" s="214">
        <v>1039</v>
      </c>
      <c r="AC18" s="215"/>
    </row>
    <row r="19" spans="1:29" s="83" customFormat="1">
      <c r="A19" s="142"/>
      <c r="B19" s="143"/>
      <c r="C19" s="144" t="s">
        <v>552</v>
      </c>
      <c r="D19" s="142"/>
      <c r="E19" s="145"/>
      <c r="F19" s="145"/>
      <c r="G19" s="145"/>
      <c r="H19" s="146"/>
      <c r="I19" s="146"/>
      <c r="J19" s="146"/>
      <c r="K19" s="146"/>
      <c r="L19" s="146">
        <f>SUM(L17:L18)</f>
        <v>210</v>
      </c>
      <c r="M19" s="146">
        <f>SUM(M17:M18)</f>
        <v>210</v>
      </c>
      <c r="N19" s="146"/>
      <c r="O19" s="146"/>
      <c r="P19" s="146"/>
      <c r="Q19" s="146"/>
      <c r="R19" s="146">
        <f>L19</f>
        <v>210</v>
      </c>
      <c r="S19" s="197">
        <f t="shared" si="0"/>
        <v>210</v>
      </c>
      <c r="T19" s="198">
        <f>SUM(T17:T18)</f>
        <v>245.19</v>
      </c>
      <c r="U19" s="198">
        <f>SUM(U17:U18)</f>
        <v>218.19</v>
      </c>
      <c r="V19" s="199"/>
      <c r="W19" s="199"/>
      <c r="X19" s="199"/>
      <c r="Y19" s="199"/>
      <c r="Z19" s="197"/>
      <c r="AA19" s="197"/>
      <c r="AB19" s="199"/>
      <c r="AC19" s="215"/>
    </row>
    <row r="20" spans="1:29" s="84" customFormat="1">
      <c r="A20" s="140">
        <v>1</v>
      </c>
      <c r="B20" s="135"/>
      <c r="C20" s="136" t="s">
        <v>553</v>
      </c>
      <c r="D20" s="137" t="s">
        <v>41</v>
      </c>
      <c r="E20" s="147"/>
      <c r="F20" s="147"/>
      <c r="G20" s="147"/>
      <c r="H20" s="139"/>
      <c r="I20" s="139"/>
      <c r="J20" s="139"/>
      <c r="K20" s="139"/>
      <c r="L20" s="139">
        <v>225</v>
      </c>
      <c r="M20" s="177">
        <f>SUM(H20:L20)</f>
        <v>225</v>
      </c>
      <c r="N20" s="139"/>
      <c r="O20" s="139"/>
      <c r="P20" s="139"/>
      <c r="Q20" s="139"/>
      <c r="R20" s="139">
        <f>L20</f>
        <v>225</v>
      </c>
      <c r="S20" s="177">
        <f t="shared" si="0"/>
        <v>225</v>
      </c>
      <c r="T20" s="195">
        <f>((S20/AA20)*Z20)/1000</f>
        <v>0.5625</v>
      </c>
      <c r="U20" s="195">
        <f>(S20*AB20)/1000</f>
        <v>0.20250000000000001</v>
      </c>
      <c r="V20" s="196"/>
      <c r="W20" s="134"/>
      <c r="X20" s="141"/>
      <c r="Y20" s="139"/>
      <c r="Z20" s="213">
        <v>12.5</v>
      </c>
      <c r="AA20" s="139">
        <v>5</v>
      </c>
      <c r="AB20" s="214">
        <v>0.9</v>
      </c>
      <c r="AC20" s="216"/>
    </row>
    <row r="21" spans="1:29" s="84" customFormat="1">
      <c r="A21" s="134">
        <v>2</v>
      </c>
      <c r="B21" s="135"/>
      <c r="C21" s="136" t="s">
        <v>554</v>
      </c>
      <c r="D21" s="134" t="s">
        <v>41</v>
      </c>
      <c r="E21" s="141"/>
      <c r="F21" s="141"/>
      <c r="G21" s="141"/>
      <c r="H21" s="139"/>
      <c r="I21" s="139"/>
      <c r="J21" s="139"/>
      <c r="K21" s="139"/>
      <c r="L21" s="139">
        <v>76</v>
      </c>
      <c r="M21" s="177">
        <f>SUM(H21:L21)</f>
        <v>76</v>
      </c>
      <c r="N21" s="139"/>
      <c r="O21" s="139"/>
      <c r="P21" s="139"/>
      <c r="Q21" s="139"/>
      <c r="R21" s="139">
        <f>L21</f>
        <v>76</v>
      </c>
      <c r="S21" s="177">
        <f t="shared" si="0"/>
        <v>76</v>
      </c>
      <c r="T21" s="195">
        <f>U21</f>
        <v>6.8400000000000002E-2</v>
      </c>
      <c r="U21" s="195">
        <f>(S21*AB21)/1000</f>
        <v>6.8400000000000002E-2</v>
      </c>
      <c r="V21" s="134"/>
      <c r="W21" s="137"/>
      <c r="X21" s="147"/>
      <c r="Y21" s="147"/>
      <c r="Z21" s="213">
        <v>0</v>
      </c>
      <c r="AA21" s="141">
        <v>1</v>
      </c>
      <c r="AB21" s="214">
        <v>0.9</v>
      </c>
      <c r="AC21" s="216"/>
    </row>
    <row r="22" spans="1:29" s="84" customFormat="1">
      <c r="A22" s="140">
        <v>3</v>
      </c>
      <c r="B22" s="137"/>
      <c r="C22" s="136" t="s">
        <v>555</v>
      </c>
      <c r="D22" s="148" t="s">
        <v>41</v>
      </c>
      <c r="E22" s="147"/>
      <c r="F22" s="147"/>
      <c r="G22" s="147"/>
      <c r="H22" s="149"/>
      <c r="I22" s="149"/>
      <c r="J22" s="149">
        <v>25</v>
      </c>
      <c r="K22" s="149"/>
      <c r="L22" s="149"/>
      <c r="M22" s="177">
        <f>SUM(H22:L22)</f>
        <v>25</v>
      </c>
      <c r="N22" s="139"/>
      <c r="O22" s="139"/>
      <c r="P22" s="139">
        <f>J22</f>
        <v>25</v>
      </c>
      <c r="Q22" s="139"/>
      <c r="R22" s="139"/>
      <c r="S22" s="177">
        <f t="shared" si="0"/>
        <v>25</v>
      </c>
      <c r="T22" s="195">
        <f>U22</f>
        <v>2.2499999999999999E-2</v>
      </c>
      <c r="U22" s="195">
        <f>(S22*AB22)/1000</f>
        <v>2.2499999999999999E-2</v>
      </c>
      <c r="V22" s="196"/>
      <c r="W22" s="200"/>
      <c r="X22" s="201"/>
      <c r="Y22" s="201"/>
      <c r="Z22" s="217">
        <v>0</v>
      </c>
      <c r="AA22" s="201">
        <v>1</v>
      </c>
      <c r="AB22" s="218">
        <v>0.9</v>
      </c>
      <c r="AC22" s="216"/>
    </row>
    <row r="23" spans="1:29" s="84" customFormat="1">
      <c r="A23" s="134">
        <v>4</v>
      </c>
      <c r="B23" s="137"/>
      <c r="C23" s="136" t="s">
        <v>555</v>
      </c>
      <c r="D23" s="148" t="s">
        <v>41</v>
      </c>
      <c r="E23" s="147"/>
      <c r="F23" s="147"/>
      <c r="G23" s="147"/>
      <c r="H23" s="149"/>
      <c r="I23" s="149"/>
      <c r="J23" s="149"/>
      <c r="K23" s="149"/>
      <c r="L23" s="149">
        <v>9</v>
      </c>
      <c r="M23" s="177">
        <f>SUM(H23:L23)</f>
        <v>9</v>
      </c>
      <c r="N23" s="139"/>
      <c r="O23" s="139"/>
      <c r="P23" s="139"/>
      <c r="Q23" s="139"/>
      <c r="R23" s="139">
        <f>L23</f>
        <v>9</v>
      </c>
      <c r="S23" s="177">
        <f t="shared" si="0"/>
        <v>9</v>
      </c>
      <c r="T23" s="195">
        <f>U23</f>
        <v>8.0999999999999996E-3</v>
      </c>
      <c r="U23" s="195">
        <f>(S23*AB23)/1000</f>
        <v>8.0999999999999996E-3</v>
      </c>
      <c r="V23" s="196"/>
      <c r="W23" s="200"/>
      <c r="X23" s="201"/>
      <c r="Y23" s="201"/>
      <c r="Z23" s="217">
        <v>0</v>
      </c>
      <c r="AA23" s="201">
        <v>1</v>
      </c>
      <c r="AB23" s="218">
        <v>0.9</v>
      </c>
      <c r="AC23" s="216"/>
    </row>
    <row r="24" spans="1:29" s="84" customFormat="1">
      <c r="A24" s="150"/>
      <c r="B24" s="151"/>
      <c r="C24" s="144" t="s">
        <v>556</v>
      </c>
      <c r="D24" s="152"/>
      <c r="E24" s="153"/>
      <c r="F24" s="153"/>
      <c r="G24" s="153"/>
      <c r="H24" s="146"/>
      <c r="I24" s="146"/>
      <c r="J24" s="146">
        <f t="shared" ref="J24:M24" si="1">SUM(J20:J23)</f>
        <v>25</v>
      </c>
      <c r="K24" s="146"/>
      <c r="L24" s="146">
        <f t="shared" si="1"/>
        <v>310</v>
      </c>
      <c r="M24" s="146">
        <f t="shared" si="1"/>
        <v>335</v>
      </c>
      <c r="N24" s="146"/>
      <c r="O24" s="146"/>
      <c r="P24" s="146">
        <f>J24</f>
        <v>25</v>
      </c>
      <c r="Q24" s="146"/>
      <c r="R24" s="146">
        <f>L24</f>
        <v>310</v>
      </c>
      <c r="S24" s="197">
        <f t="shared" si="0"/>
        <v>335</v>
      </c>
      <c r="T24" s="198">
        <f>SUM(T20:T23)</f>
        <v>0.66149999999999998</v>
      </c>
      <c r="U24" s="198">
        <f>SUM(U20:U23)</f>
        <v>0.30150000000000005</v>
      </c>
      <c r="V24" s="202"/>
      <c r="W24" s="203"/>
      <c r="X24" s="204"/>
      <c r="Y24" s="204"/>
      <c r="Z24" s="219"/>
      <c r="AA24" s="204"/>
      <c r="AB24" s="220"/>
      <c r="AC24" s="216"/>
    </row>
    <row r="25" spans="1:29" s="84" customFormat="1">
      <c r="A25" s="150"/>
      <c r="B25" s="151"/>
      <c r="C25" s="154" t="s">
        <v>557</v>
      </c>
      <c r="D25" s="152"/>
      <c r="E25" s="153"/>
      <c r="F25" s="153"/>
      <c r="G25" s="153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97"/>
      <c r="T25" s="198"/>
      <c r="U25" s="198"/>
      <c r="V25" s="202"/>
      <c r="W25" s="203"/>
      <c r="X25" s="204"/>
      <c r="Y25" s="204"/>
      <c r="Z25" s="219"/>
      <c r="AA25" s="204"/>
      <c r="AB25" s="220"/>
      <c r="AC25" s="216"/>
    </row>
    <row r="26" spans="1:29">
      <c r="A26" s="124" t="s">
        <v>329</v>
      </c>
      <c r="B26" s="125"/>
      <c r="C26" s="155" t="s">
        <v>571</v>
      </c>
      <c r="D26" s="124"/>
      <c r="E26" s="127"/>
      <c r="F26" s="127"/>
      <c r="G26" s="127"/>
      <c r="H26" s="128"/>
      <c r="I26" s="128"/>
      <c r="J26" s="128"/>
      <c r="K26" s="128"/>
      <c r="L26" s="128"/>
      <c r="M26" s="128"/>
      <c r="N26" s="175"/>
      <c r="O26" s="175"/>
      <c r="P26" s="175"/>
      <c r="Q26" s="175"/>
      <c r="R26" s="175"/>
      <c r="S26" s="175"/>
      <c r="T26" s="175"/>
      <c r="U26" s="175"/>
      <c r="V26" s="193"/>
      <c r="W26" s="193"/>
      <c r="X26" s="124"/>
      <c r="Y26" s="124"/>
      <c r="Z26" s="175"/>
      <c r="AA26" s="175"/>
      <c r="AB26" s="128"/>
      <c r="AC26" s="175"/>
    </row>
    <row r="27" spans="1:29">
      <c r="A27" s="124" t="s">
        <v>329</v>
      </c>
      <c r="B27" s="125"/>
      <c r="C27" s="131" t="s">
        <v>549</v>
      </c>
      <c r="D27" s="124"/>
      <c r="E27" s="127"/>
      <c r="F27" s="127"/>
      <c r="G27" s="127"/>
      <c r="H27" s="128"/>
      <c r="I27" s="128"/>
      <c r="J27" s="128"/>
      <c r="K27" s="128"/>
      <c r="L27" s="128"/>
      <c r="M27" s="128"/>
      <c r="N27" s="175"/>
      <c r="O27" s="175"/>
      <c r="P27" s="175"/>
      <c r="Q27" s="175"/>
      <c r="R27" s="175"/>
      <c r="S27" s="175"/>
      <c r="T27" s="175"/>
      <c r="U27" s="175"/>
      <c r="V27" s="193"/>
      <c r="W27" s="193"/>
      <c r="X27" s="124"/>
      <c r="Y27" s="124"/>
      <c r="Z27" s="175"/>
      <c r="AA27" s="175"/>
      <c r="AB27" s="128"/>
      <c r="AC27" s="175"/>
    </row>
    <row r="28" spans="1:29" s="84" customFormat="1">
      <c r="A28" s="134">
        <v>1</v>
      </c>
      <c r="B28" s="135"/>
      <c r="C28" s="136" t="s">
        <v>550</v>
      </c>
      <c r="D28" s="137" t="s">
        <v>41</v>
      </c>
      <c r="E28" s="138"/>
      <c r="F28" s="138"/>
      <c r="G28" s="138"/>
      <c r="H28" s="139"/>
      <c r="I28" s="139"/>
      <c r="J28" s="139"/>
      <c r="K28" s="139"/>
      <c r="L28" s="139">
        <v>180</v>
      </c>
      <c r="M28" s="177">
        <f>SUM(H28:L28)</f>
        <v>180</v>
      </c>
      <c r="N28" s="139"/>
      <c r="O28" s="139"/>
      <c r="P28" s="139"/>
      <c r="Q28" s="139"/>
      <c r="R28" s="139">
        <f>L28</f>
        <v>180</v>
      </c>
      <c r="S28" s="177">
        <f t="shared" ref="S28:S36" si="2">SUM(N28:R28)</f>
        <v>180</v>
      </c>
      <c r="T28" s="195">
        <f>((S28/AA28)*Z28)/1000</f>
        <v>214.02</v>
      </c>
      <c r="U28" s="195">
        <f>(S28*AB28)/1000</f>
        <v>187.02</v>
      </c>
      <c r="V28" s="196"/>
      <c r="W28" s="134"/>
      <c r="X28" s="141"/>
      <c r="Y28" s="139"/>
      <c r="Z28" s="213">
        <v>1189</v>
      </c>
      <c r="AA28" s="139">
        <v>1</v>
      </c>
      <c r="AB28" s="214">
        <v>1039</v>
      </c>
      <c r="AC28" s="216"/>
    </row>
    <row r="29" spans="1:29" s="84" customFormat="1">
      <c r="A29" s="140">
        <v>2</v>
      </c>
      <c r="B29" s="135"/>
      <c r="C29" s="136" t="s">
        <v>551</v>
      </c>
      <c r="D29" s="134" t="s">
        <v>41</v>
      </c>
      <c r="E29" s="141"/>
      <c r="F29" s="141"/>
      <c r="G29" s="141"/>
      <c r="H29" s="139"/>
      <c r="I29" s="139"/>
      <c r="J29" s="139"/>
      <c r="K29" s="139"/>
      <c r="L29" s="139">
        <v>30</v>
      </c>
      <c r="M29" s="177">
        <f>SUM(H29:L29)</f>
        <v>30</v>
      </c>
      <c r="N29" s="139"/>
      <c r="O29" s="139"/>
      <c r="P29" s="139"/>
      <c r="Q29" s="139"/>
      <c r="R29" s="139">
        <f>L29</f>
        <v>30</v>
      </c>
      <c r="S29" s="177">
        <f t="shared" si="2"/>
        <v>30</v>
      </c>
      <c r="T29" s="195">
        <f>U29</f>
        <v>31.17</v>
      </c>
      <c r="U29" s="195">
        <f>(S29*AB29)/1000</f>
        <v>31.17</v>
      </c>
      <c r="V29" s="134"/>
      <c r="W29" s="137"/>
      <c r="X29" s="147"/>
      <c r="Y29" s="147"/>
      <c r="Z29" s="213">
        <v>0</v>
      </c>
      <c r="AA29" s="141">
        <v>1</v>
      </c>
      <c r="AB29" s="214">
        <v>1039</v>
      </c>
      <c r="AC29" s="216"/>
    </row>
    <row r="30" spans="1:29" s="84" customFormat="1">
      <c r="A30" s="142"/>
      <c r="B30" s="143"/>
      <c r="C30" s="144" t="s">
        <v>552</v>
      </c>
      <c r="D30" s="142"/>
      <c r="E30" s="145"/>
      <c r="F30" s="145"/>
      <c r="G30" s="145"/>
      <c r="H30" s="146"/>
      <c r="I30" s="146"/>
      <c r="J30" s="146"/>
      <c r="K30" s="146"/>
      <c r="L30" s="146">
        <f>SUM(L28:L29)</f>
        <v>210</v>
      </c>
      <c r="M30" s="146">
        <f>SUM(M28:M29)</f>
        <v>210</v>
      </c>
      <c r="N30" s="146"/>
      <c r="O30" s="146"/>
      <c r="P30" s="146"/>
      <c r="Q30" s="146"/>
      <c r="R30" s="146">
        <f>L30</f>
        <v>210</v>
      </c>
      <c r="S30" s="197">
        <f t="shared" si="2"/>
        <v>210</v>
      </c>
      <c r="T30" s="198">
        <f>SUM(T28:T29)</f>
        <v>245.19</v>
      </c>
      <c r="U30" s="198">
        <f>SUM(U28:U29)</f>
        <v>218.19</v>
      </c>
      <c r="V30" s="199"/>
      <c r="W30" s="199"/>
      <c r="X30" s="199"/>
      <c r="Y30" s="199"/>
      <c r="Z30" s="197"/>
      <c r="AA30" s="197"/>
      <c r="AB30" s="199"/>
      <c r="AC30" s="216"/>
    </row>
    <row r="31" spans="1:29">
      <c r="A31" s="124" t="s">
        <v>329</v>
      </c>
      <c r="B31" s="125"/>
      <c r="C31" s="155" t="s">
        <v>572</v>
      </c>
      <c r="D31" s="124"/>
      <c r="E31" s="127"/>
      <c r="F31" s="127"/>
      <c r="G31" s="127"/>
      <c r="H31" s="128"/>
      <c r="I31" s="128"/>
      <c r="J31" s="128"/>
      <c r="K31" s="128"/>
      <c r="L31" s="128"/>
      <c r="M31" s="128"/>
      <c r="N31" s="175"/>
      <c r="O31" s="175"/>
      <c r="P31" s="175"/>
      <c r="Q31" s="175"/>
      <c r="R31" s="175"/>
      <c r="S31" s="175"/>
      <c r="T31" s="175"/>
      <c r="U31" s="175"/>
      <c r="V31" s="193"/>
      <c r="W31" s="193"/>
      <c r="X31" s="124"/>
      <c r="Y31" s="124"/>
      <c r="Z31" s="175"/>
      <c r="AA31" s="175"/>
      <c r="AB31" s="128"/>
      <c r="AC31" s="175"/>
    </row>
    <row r="32" spans="1:29" s="84" customFormat="1">
      <c r="A32" s="140">
        <v>1</v>
      </c>
      <c r="B32" s="135"/>
      <c r="C32" s="136" t="s">
        <v>553</v>
      </c>
      <c r="D32" s="137" t="s">
        <v>41</v>
      </c>
      <c r="E32" s="147"/>
      <c r="F32" s="147"/>
      <c r="G32" s="147"/>
      <c r="H32" s="139"/>
      <c r="I32" s="139"/>
      <c r="J32" s="139"/>
      <c r="K32" s="139"/>
      <c r="L32" s="139">
        <v>225</v>
      </c>
      <c r="M32" s="177">
        <f>SUM(H32:L32)</f>
        <v>225</v>
      </c>
      <c r="N32" s="139"/>
      <c r="O32" s="139"/>
      <c r="P32" s="139"/>
      <c r="Q32" s="139"/>
      <c r="R32" s="139">
        <f>L32</f>
        <v>225</v>
      </c>
      <c r="S32" s="177">
        <f t="shared" si="2"/>
        <v>225</v>
      </c>
      <c r="T32" s="195">
        <f>((S32/AA32)*Z32)/1000</f>
        <v>0.5625</v>
      </c>
      <c r="U32" s="195">
        <f>(S32*AB32)/1000</f>
        <v>0.20250000000000001</v>
      </c>
      <c r="V32" s="196"/>
      <c r="W32" s="134"/>
      <c r="X32" s="141"/>
      <c r="Y32" s="139"/>
      <c r="Z32" s="213">
        <v>12.5</v>
      </c>
      <c r="AA32" s="139">
        <v>5</v>
      </c>
      <c r="AB32" s="214">
        <v>0.9</v>
      </c>
      <c r="AC32" s="216"/>
    </row>
    <row r="33" spans="1:29" s="84" customFormat="1">
      <c r="A33" s="134">
        <v>2</v>
      </c>
      <c r="B33" s="135"/>
      <c r="C33" s="136" t="s">
        <v>554</v>
      </c>
      <c r="D33" s="134" t="s">
        <v>41</v>
      </c>
      <c r="E33" s="141"/>
      <c r="F33" s="141"/>
      <c r="G33" s="141"/>
      <c r="H33" s="139"/>
      <c r="I33" s="139"/>
      <c r="J33" s="139"/>
      <c r="K33" s="139"/>
      <c r="L33" s="139">
        <v>76</v>
      </c>
      <c r="M33" s="177">
        <f>SUM(H33:L33)</f>
        <v>76</v>
      </c>
      <c r="N33" s="139"/>
      <c r="O33" s="139"/>
      <c r="P33" s="139"/>
      <c r="Q33" s="139"/>
      <c r="R33" s="139">
        <f>L33</f>
        <v>76</v>
      </c>
      <c r="S33" s="177">
        <f t="shared" si="2"/>
        <v>76</v>
      </c>
      <c r="T33" s="195">
        <f>U33</f>
        <v>6.8400000000000002E-2</v>
      </c>
      <c r="U33" s="195">
        <f>(S33*AB33)/1000</f>
        <v>6.8400000000000002E-2</v>
      </c>
      <c r="V33" s="134"/>
      <c r="W33" s="137"/>
      <c r="X33" s="147"/>
      <c r="Y33" s="147"/>
      <c r="Z33" s="213">
        <v>0</v>
      </c>
      <c r="AA33" s="141">
        <v>1</v>
      </c>
      <c r="AB33" s="214">
        <v>0.9</v>
      </c>
      <c r="AC33" s="216"/>
    </row>
    <row r="34" spans="1:29" s="84" customFormat="1">
      <c r="A34" s="140">
        <v>3</v>
      </c>
      <c r="B34" s="137"/>
      <c r="C34" s="136" t="s">
        <v>555</v>
      </c>
      <c r="D34" s="148" t="s">
        <v>41</v>
      </c>
      <c r="E34" s="147"/>
      <c r="F34" s="147"/>
      <c r="G34" s="147"/>
      <c r="H34" s="149"/>
      <c r="I34" s="149"/>
      <c r="J34" s="149">
        <v>25</v>
      </c>
      <c r="K34" s="149"/>
      <c r="L34" s="149"/>
      <c r="M34" s="177">
        <f>SUM(H34:L34)</f>
        <v>25</v>
      </c>
      <c r="N34" s="139"/>
      <c r="O34" s="139"/>
      <c r="P34" s="139">
        <f>J34</f>
        <v>25</v>
      </c>
      <c r="Q34" s="139"/>
      <c r="R34" s="139"/>
      <c r="S34" s="177">
        <f t="shared" si="2"/>
        <v>25</v>
      </c>
      <c r="T34" s="195">
        <f>U34</f>
        <v>2.2499999999999999E-2</v>
      </c>
      <c r="U34" s="195">
        <f>(S34*AB34)/1000</f>
        <v>2.2499999999999999E-2</v>
      </c>
      <c r="V34" s="196"/>
      <c r="W34" s="200"/>
      <c r="X34" s="201"/>
      <c r="Y34" s="201"/>
      <c r="Z34" s="217">
        <v>0</v>
      </c>
      <c r="AA34" s="201">
        <v>1</v>
      </c>
      <c r="AB34" s="218">
        <v>0.9</v>
      </c>
      <c r="AC34" s="216"/>
    </row>
    <row r="35" spans="1:29" s="84" customFormat="1">
      <c r="A35" s="134">
        <v>4</v>
      </c>
      <c r="B35" s="137"/>
      <c r="C35" s="136" t="s">
        <v>555</v>
      </c>
      <c r="D35" s="148" t="s">
        <v>41</v>
      </c>
      <c r="E35" s="147"/>
      <c r="F35" s="147"/>
      <c r="G35" s="147"/>
      <c r="H35" s="149"/>
      <c r="I35" s="149"/>
      <c r="J35" s="149"/>
      <c r="K35" s="149"/>
      <c r="L35" s="149">
        <v>9</v>
      </c>
      <c r="M35" s="177">
        <f>SUM(H35:L35)</f>
        <v>9</v>
      </c>
      <c r="N35" s="139"/>
      <c r="O35" s="139"/>
      <c r="P35" s="139"/>
      <c r="Q35" s="139"/>
      <c r="R35" s="139">
        <f>L35</f>
        <v>9</v>
      </c>
      <c r="S35" s="177">
        <f t="shared" si="2"/>
        <v>9</v>
      </c>
      <c r="T35" s="195">
        <f>U35</f>
        <v>8.0999999999999996E-3</v>
      </c>
      <c r="U35" s="195">
        <f>(S35*AB35)/1000</f>
        <v>8.0999999999999996E-3</v>
      </c>
      <c r="V35" s="196"/>
      <c r="W35" s="200"/>
      <c r="X35" s="201"/>
      <c r="Y35" s="201"/>
      <c r="Z35" s="217">
        <v>0</v>
      </c>
      <c r="AA35" s="201">
        <v>1</v>
      </c>
      <c r="AB35" s="218">
        <v>0.9</v>
      </c>
      <c r="AC35" s="216"/>
    </row>
    <row r="36" spans="1:29" s="84" customFormat="1">
      <c r="A36" s="150"/>
      <c r="B36" s="151"/>
      <c r="C36" s="144" t="s">
        <v>556</v>
      </c>
      <c r="D36" s="152"/>
      <c r="E36" s="153"/>
      <c r="F36" s="153"/>
      <c r="G36" s="153"/>
      <c r="H36" s="146"/>
      <c r="I36" s="146"/>
      <c r="J36" s="146">
        <f t="shared" ref="J36:M36" si="3">SUM(J32:J35)</f>
        <v>25</v>
      </c>
      <c r="K36" s="146"/>
      <c r="L36" s="146">
        <f t="shared" si="3"/>
        <v>310</v>
      </c>
      <c r="M36" s="146">
        <f t="shared" si="3"/>
        <v>335</v>
      </c>
      <c r="N36" s="146"/>
      <c r="O36" s="146"/>
      <c r="P36" s="146">
        <f>J36</f>
        <v>25</v>
      </c>
      <c r="Q36" s="146"/>
      <c r="R36" s="146">
        <f>L36</f>
        <v>310</v>
      </c>
      <c r="S36" s="197">
        <f t="shared" si="2"/>
        <v>335</v>
      </c>
      <c r="T36" s="198">
        <f>SUM(T32:T35)</f>
        <v>0.66149999999999998</v>
      </c>
      <c r="U36" s="198">
        <f>SUM(U32:U35)</f>
        <v>0.30150000000000005</v>
      </c>
      <c r="V36" s="202"/>
      <c r="W36" s="203"/>
      <c r="X36" s="204"/>
      <c r="Y36" s="204"/>
      <c r="Z36" s="219"/>
      <c r="AA36" s="204"/>
      <c r="AB36" s="220"/>
      <c r="AC36" s="216"/>
    </row>
  </sheetData>
  <mergeCells count="13">
    <mergeCell ref="AA3:AA7"/>
    <mergeCell ref="AB1:AB7"/>
    <mergeCell ref="AC1:AC7"/>
    <mergeCell ref="V1:V7"/>
    <mergeCell ref="W1:W7"/>
    <mergeCell ref="X3:X7"/>
    <mergeCell ref="Y3:Y7"/>
    <mergeCell ref="Z3:Z7"/>
    <mergeCell ref="A1:A7"/>
    <mergeCell ref="D1:D7"/>
    <mergeCell ref="E1:E7"/>
    <mergeCell ref="F1:F7"/>
    <mergeCell ref="G1:G7"/>
  </mergeCells>
  <printOptions horizontalCentered="1"/>
  <pageMargins left="0.31496062992125984" right="0.31496062992125984" top="1.1417322834645669" bottom="0.55118110236220474" header="0.31496062992125984" footer="0.31496062992125984"/>
  <pageSetup paperSize="9" scale="65" firstPageNumber="103" pageOrder="overThenDown" orientation="landscape" useFirstPageNumber="1" r:id="rId1"/>
  <headerFooter>
    <oddFooter>&amp;L&amp;A&amp;CСписък излишни ОБВВПИ към 01.01.2022 г.&amp;R&amp;P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AO14"/>
  <sheetViews>
    <sheetView view="pageBreakPreview" zoomScale="80" zoomScaleNormal="75" zoomScaleSheetLayoutView="80" workbookViewId="0">
      <pane xSplit="3" ySplit="7" topLeftCell="R8" activePane="bottomRight" state="frozen"/>
      <selection pane="topRight"/>
      <selection pane="bottomLeft"/>
      <selection pane="bottomRight" activeCell="V13" sqref="V13"/>
    </sheetView>
  </sheetViews>
  <sheetFormatPr defaultColWidth="9.140625" defaultRowHeight="15"/>
  <cols>
    <col min="1" max="1" width="3.5703125" style="4" customWidth="1"/>
    <col min="2" max="2" width="12.140625" style="4" customWidth="1"/>
    <col min="3" max="3" width="35.28515625" style="4" customWidth="1"/>
    <col min="4" max="4" width="4.85546875" style="4" customWidth="1"/>
    <col min="5" max="5" width="5" style="4" customWidth="1"/>
    <col min="6" max="10" width="5.5703125" style="4" customWidth="1"/>
    <col min="11" max="11" width="8.28515625" style="4" customWidth="1"/>
    <col min="12" max="12" width="5.5703125" style="4" hidden="1" customWidth="1"/>
    <col min="13" max="13" width="6.140625" style="4" hidden="1" customWidth="1"/>
    <col min="14" max="14" width="7.42578125" style="4" hidden="1" customWidth="1"/>
    <col min="15" max="15" width="8.28515625" style="4" hidden="1" customWidth="1"/>
    <col min="16" max="18" width="5.5703125" style="4" customWidth="1"/>
    <col min="19" max="19" width="8.140625" style="4" customWidth="1"/>
    <col min="20" max="20" width="7.7109375" style="4" customWidth="1"/>
    <col min="21" max="21" width="5.85546875" style="4" customWidth="1"/>
    <col min="22" max="22" width="6.5703125" style="4" customWidth="1"/>
    <col min="23" max="23" width="8.140625" style="4" customWidth="1"/>
    <col min="24" max="24" width="6.140625" style="4" customWidth="1"/>
    <col min="25" max="25" width="6.28515625" style="4" customWidth="1"/>
    <col min="26" max="26" width="6.85546875" style="4" customWidth="1"/>
    <col min="27" max="27" width="8.7109375" style="4" customWidth="1"/>
    <col min="28" max="28" width="7.5703125" style="4" customWidth="1"/>
    <col min="29" max="29" width="7.42578125" style="4" customWidth="1"/>
    <col min="30" max="30" width="8" style="4" customWidth="1"/>
    <col min="31" max="31" width="9.140625" style="4"/>
    <col min="32" max="32" width="9.5703125" style="4" customWidth="1"/>
    <col min="33" max="33" width="9.42578125" style="4" customWidth="1"/>
    <col min="34" max="34" width="9.28515625" style="4" customWidth="1"/>
    <col min="35" max="35" width="8.140625" style="4" customWidth="1"/>
    <col min="36" max="36" width="6.42578125" style="4" customWidth="1"/>
    <col min="37" max="37" width="7.42578125" style="4" customWidth="1"/>
    <col min="38" max="38" width="7.85546875" style="4" customWidth="1"/>
    <col min="39" max="39" width="10.140625" style="4" customWidth="1"/>
    <col min="40" max="40" width="5.42578125" style="4" customWidth="1"/>
    <col min="41" max="41" width="4.85546875" style="4" customWidth="1"/>
    <col min="42" max="16384" width="9.140625" style="5"/>
  </cols>
  <sheetData>
    <row r="1" spans="1:41" s="1" customFormat="1" ht="15.75" customHeight="1">
      <c r="A1" s="1394" t="s">
        <v>2</v>
      </c>
      <c r="B1" s="7"/>
      <c r="C1" s="8"/>
      <c r="D1" s="1395" t="s">
        <v>4</v>
      </c>
      <c r="E1" s="1396" t="s">
        <v>5</v>
      </c>
      <c r="F1" s="1396" t="s">
        <v>6</v>
      </c>
      <c r="G1" s="1397" t="s">
        <v>7</v>
      </c>
      <c r="H1" s="1404" t="s">
        <v>558</v>
      </c>
      <c r="I1" s="1405"/>
      <c r="J1" s="1405"/>
      <c r="K1" s="1406"/>
      <c r="L1" s="1404" t="s">
        <v>559</v>
      </c>
      <c r="M1" s="1405"/>
      <c r="N1" s="1405"/>
      <c r="O1" s="1406"/>
      <c r="P1" s="1404" t="s">
        <v>560</v>
      </c>
      <c r="Q1" s="1405"/>
      <c r="R1" s="1405"/>
      <c r="S1" s="1406"/>
      <c r="T1" s="1412" t="s">
        <v>561</v>
      </c>
      <c r="U1" s="1413"/>
      <c r="V1" s="1413"/>
      <c r="W1" s="1414"/>
      <c r="X1" s="1412" t="s">
        <v>562</v>
      </c>
      <c r="Y1" s="1413"/>
      <c r="Z1" s="1413"/>
      <c r="AA1" s="1414"/>
      <c r="AB1" s="46" t="s">
        <v>13</v>
      </c>
      <c r="AC1" s="47"/>
      <c r="AD1" s="47"/>
      <c r="AE1" s="47"/>
      <c r="AF1" s="47"/>
      <c r="AG1" s="61"/>
      <c r="AH1" s="1395" t="s">
        <v>14</v>
      </c>
      <c r="AI1" s="1397" t="s">
        <v>15</v>
      </c>
      <c r="AJ1" s="62" t="s">
        <v>16</v>
      </c>
      <c r="AK1" s="63"/>
      <c r="AL1" s="62" t="s">
        <v>17</v>
      </c>
      <c r="AM1" s="64"/>
      <c r="AN1" s="1401" t="s">
        <v>18</v>
      </c>
      <c r="AO1" s="1403" t="s">
        <v>19</v>
      </c>
    </row>
    <row r="2" spans="1:41" s="1" customFormat="1" ht="15.75">
      <c r="A2" s="1394"/>
      <c r="B2" s="12"/>
      <c r="C2" s="13"/>
      <c r="D2" s="1395"/>
      <c r="E2" s="1396"/>
      <c r="F2" s="1396"/>
      <c r="G2" s="1397"/>
      <c r="H2" s="1407"/>
      <c r="I2" s="1408"/>
      <c r="J2" s="1408"/>
      <c r="K2" s="1409"/>
      <c r="L2" s="1407"/>
      <c r="M2" s="1408"/>
      <c r="N2" s="1408"/>
      <c r="O2" s="1409"/>
      <c r="P2" s="1407"/>
      <c r="Q2" s="1408"/>
      <c r="R2" s="1408"/>
      <c r="S2" s="1409"/>
      <c r="T2" s="40"/>
      <c r="U2" s="41"/>
      <c r="V2" s="41"/>
      <c r="W2" s="42"/>
      <c r="X2" s="40"/>
      <c r="Y2" s="41"/>
      <c r="Z2" s="41"/>
      <c r="AA2" s="42"/>
      <c r="AB2" s="48"/>
      <c r="AC2" s="49"/>
      <c r="AD2" s="49"/>
      <c r="AE2" s="49"/>
      <c r="AF2" s="50"/>
      <c r="AG2" s="65"/>
      <c r="AH2" s="1395"/>
      <c r="AI2" s="1397"/>
      <c r="AJ2" s="66" t="s">
        <v>20</v>
      </c>
      <c r="AK2" s="67"/>
      <c r="AL2" s="66" t="s">
        <v>21</v>
      </c>
      <c r="AM2" s="68"/>
      <c r="AN2" s="1401"/>
      <c r="AO2" s="1403"/>
    </row>
    <row r="3" spans="1:41" s="1" customFormat="1" ht="15.75">
      <c r="A3" s="1394"/>
      <c r="B3" s="14"/>
      <c r="C3" s="13"/>
      <c r="D3" s="1395"/>
      <c r="E3" s="1396"/>
      <c r="F3" s="1396"/>
      <c r="G3" s="1397"/>
      <c r="H3" s="15" t="s">
        <v>20</v>
      </c>
      <c r="I3" s="32"/>
      <c r="J3" s="32"/>
      <c r="K3" s="33"/>
      <c r="L3" s="15" t="s">
        <v>20</v>
      </c>
      <c r="M3" s="32"/>
      <c r="N3" s="32"/>
      <c r="O3" s="33"/>
      <c r="P3" s="15" t="s">
        <v>20</v>
      </c>
      <c r="Q3" s="32"/>
      <c r="R3" s="32"/>
      <c r="S3" s="33"/>
      <c r="T3" s="15" t="s">
        <v>20</v>
      </c>
      <c r="U3" s="32"/>
      <c r="V3" s="32"/>
      <c r="W3" s="33"/>
      <c r="X3" s="15" t="s">
        <v>20</v>
      </c>
      <c r="Y3" s="32"/>
      <c r="Z3" s="32"/>
      <c r="AA3" s="33"/>
      <c r="AB3" s="15" t="s">
        <v>20</v>
      </c>
      <c r="AC3" s="32"/>
      <c r="AD3" s="32"/>
      <c r="AE3" s="32"/>
      <c r="AF3" s="51"/>
      <c r="AG3" s="69"/>
      <c r="AH3" s="1395"/>
      <c r="AI3" s="1396"/>
      <c r="AJ3" s="1398" t="s">
        <v>26</v>
      </c>
      <c r="AK3" s="1410" t="s">
        <v>27</v>
      </c>
      <c r="AL3" s="1411" t="s">
        <v>28</v>
      </c>
      <c r="AM3" s="1398" t="s">
        <v>29</v>
      </c>
      <c r="AN3" s="1402"/>
      <c r="AO3" s="1403"/>
    </row>
    <row r="4" spans="1:41" s="1" customFormat="1" ht="47.25">
      <c r="A4" s="1394"/>
      <c r="B4" s="14" t="s">
        <v>563</v>
      </c>
      <c r="C4" s="13" t="s">
        <v>327</v>
      </c>
      <c r="D4" s="1395"/>
      <c r="E4" s="1396"/>
      <c r="F4" s="1396"/>
      <c r="G4" s="1397"/>
      <c r="H4" s="15" t="s">
        <v>328</v>
      </c>
      <c r="I4" s="32"/>
      <c r="J4" s="32"/>
      <c r="K4" s="33"/>
      <c r="L4" s="15" t="s">
        <v>328</v>
      </c>
      <c r="M4" s="32"/>
      <c r="N4" s="32"/>
      <c r="O4" s="33"/>
      <c r="P4" s="15" t="s">
        <v>328</v>
      </c>
      <c r="Q4" s="32"/>
      <c r="R4" s="32"/>
      <c r="S4" s="33"/>
      <c r="T4" s="15" t="s">
        <v>328</v>
      </c>
      <c r="U4" s="32"/>
      <c r="V4" s="32"/>
      <c r="W4" s="33"/>
      <c r="X4" s="15" t="s">
        <v>328</v>
      </c>
      <c r="Y4" s="32"/>
      <c r="Z4" s="32"/>
      <c r="AA4" s="33"/>
      <c r="AB4" s="15" t="s">
        <v>328</v>
      </c>
      <c r="AC4" s="32"/>
      <c r="AD4" s="32"/>
      <c r="AE4" s="32"/>
      <c r="AF4" s="52" t="s">
        <v>97</v>
      </c>
      <c r="AG4" s="71" t="s">
        <v>98</v>
      </c>
      <c r="AH4" s="1395"/>
      <c r="AI4" s="1396"/>
      <c r="AJ4" s="1399"/>
      <c r="AK4" s="1399"/>
      <c r="AL4" s="1399"/>
      <c r="AM4" s="1399"/>
      <c r="AN4" s="1402"/>
      <c r="AO4" s="1403"/>
    </row>
    <row r="5" spans="1:41" s="1" customFormat="1" ht="15.75">
      <c r="A5" s="1394"/>
      <c r="B5" s="14"/>
      <c r="C5" s="13"/>
      <c r="D5" s="1395"/>
      <c r="E5" s="1396"/>
      <c r="F5" s="1396"/>
      <c r="G5" s="1397"/>
      <c r="H5" s="16"/>
      <c r="I5" s="34"/>
      <c r="J5" s="35"/>
      <c r="K5" s="34"/>
      <c r="L5" s="16"/>
      <c r="M5" s="34"/>
      <c r="N5" s="35"/>
      <c r="O5" s="34"/>
      <c r="P5" s="16"/>
      <c r="Q5" s="34"/>
      <c r="R5" s="35"/>
      <c r="S5" s="34"/>
      <c r="T5" s="16"/>
      <c r="U5" s="34"/>
      <c r="V5" s="35"/>
      <c r="W5" s="34"/>
      <c r="X5" s="16"/>
      <c r="Y5" s="34"/>
      <c r="Z5" s="35"/>
      <c r="AA5" s="34"/>
      <c r="AB5" s="16"/>
      <c r="AC5" s="34"/>
      <c r="AD5" s="35"/>
      <c r="AE5" s="16"/>
      <c r="AF5" s="52" t="s">
        <v>100</v>
      </c>
      <c r="AG5" s="71" t="s">
        <v>100</v>
      </c>
      <c r="AH5" s="1395"/>
      <c r="AI5" s="1396"/>
      <c r="AJ5" s="1399"/>
      <c r="AK5" s="1399"/>
      <c r="AL5" s="1399"/>
      <c r="AM5" s="1399"/>
      <c r="AN5" s="1402"/>
      <c r="AO5" s="1403"/>
    </row>
    <row r="6" spans="1:41" s="1" customFormat="1" ht="23.25" customHeight="1">
      <c r="A6" s="1394"/>
      <c r="B6" s="14"/>
      <c r="C6" s="13"/>
      <c r="D6" s="1395"/>
      <c r="E6" s="1396"/>
      <c r="F6" s="1396"/>
      <c r="G6" s="1397"/>
      <c r="H6" s="17" t="s">
        <v>30</v>
      </c>
      <c r="I6" s="36" t="s">
        <v>31</v>
      </c>
      <c r="J6" s="37" t="s">
        <v>32</v>
      </c>
      <c r="K6" s="36" t="s">
        <v>33</v>
      </c>
      <c r="L6" s="17" t="s">
        <v>30</v>
      </c>
      <c r="M6" s="36" t="s">
        <v>31</v>
      </c>
      <c r="N6" s="37" t="s">
        <v>32</v>
      </c>
      <c r="O6" s="36" t="s">
        <v>33</v>
      </c>
      <c r="P6" s="17" t="s">
        <v>30</v>
      </c>
      <c r="Q6" s="36" t="s">
        <v>31</v>
      </c>
      <c r="R6" s="37" t="s">
        <v>32</v>
      </c>
      <c r="S6" s="36" t="s">
        <v>33</v>
      </c>
      <c r="T6" s="17" t="s">
        <v>30</v>
      </c>
      <c r="U6" s="36" t="s">
        <v>31</v>
      </c>
      <c r="V6" s="37" t="s">
        <v>32</v>
      </c>
      <c r="W6" s="36" t="s">
        <v>33</v>
      </c>
      <c r="X6" s="17" t="s">
        <v>30</v>
      </c>
      <c r="Y6" s="36" t="s">
        <v>31</v>
      </c>
      <c r="Z6" s="37" t="s">
        <v>32</v>
      </c>
      <c r="AA6" s="36" t="s">
        <v>33</v>
      </c>
      <c r="AB6" s="17" t="s">
        <v>30</v>
      </c>
      <c r="AC6" s="36" t="s">
        <v>31</v>
      </c>
      <c r="AD6" s="37" t="s">
        <v>32</v>
      </c>
      <c r="AE6" s="17" t="s">
        <v>33</v>
      </c>
      <c r="AF6" s="52" t="s">
        <v>101</v>
      </c>
      <c r="AG6" s="71" t="s">
        <v>101</v>
      </c>
      <c r="AH6" s="1395"/>
      <c r="AI6" s="1396"/>
      <c r="AJ6" s="1399"/>
      <c r="AK6" s="1399"/>
      <c r="AL6" s="1399"/>
      <c r="AM6" s="1399"/>
      <c r="AN6" s="1402"/>
      <c r="AO6" s="1403"/>
    </row>
    <row r="7" spans="1:41" s="1" customFormat="1" ht="15.75">
      <c r="A7" s="1394"/>
      <c r="B7" s="18"/>
      <c r="C7" s="19"/>
      <c r="D7" s="1395"/>
      <c r="E7" s="1396"/>
      <c r="F7" s="1396"/>
      <c r="G7" s="1397"/>
      <c r="H7" s="20"/>
      <c r="I7" s="38"/>
      <c r="J7" s="39"/>
      <c r="K7" s="38"/>
      <c r="L7" s="20"/>
      <c r="M7" s="38"/>
      <c r="N7" s="39"/>
      <c r="O7" s="38"/>
      <c r="P7" s="20"/>
      <c r="Q7" s="38"/>
      <c r="R7" s="39"/>
      <c r="S7" s="38"/>
      <c r="T7" s="20"/>
      <c r="U7" s="38"/>
      <c r="V7" s="39"/>
      <c r="W7" s="38"/>
      <c r="X7" s="20"/>
      <c r="Y7" s="38"/>
      <c r="Z7" s="39"/>
      <c r="AA7" s="38"/>
      <c r="AB7" s="20"/>
      <c r="AC7" s="38"/>
      <c r="AD7" s="39"/>
      <c r="AE7" s="20"/>
      <c r="AF7" s="53"/>
      <c r="AG7" s="72"/>
      <c r="AH7" s="1395"/>
      <c r="AI7" s="1396"/>
      <c r="AJ7" s="1400"/>
      <c r="AK7" s="1400"/>
      <c r="AL7" s="1400"/>
      <c r="AM7" s="1400"/>
      <c r="AN7" s="1402"/>
      <c r="AO7" s="1403"/>
    </row>
    <row r="8" spans="1:41" s="1" customFormat="1" ht="15.75">
      <c r="A8" s="6"/>
      <c r="B8" s="18"/>
      <c r="C8" s="21" t="s">
        <v>114</v>
      </c>
      <c r="D8" s="9"/>
      <c r="E8" s="10"/>
      <c r="F8" s="10"/>
      <c r="G8" s="11"/>
      <c r="H8" s="20"/>
      <c r="I8" s="38"/>
      <c r="J8" s="39"/>
      <c r="K8" s="38"/>
      <c r="L8" s="20"/>
      <c r="M8" s="38"/>
      <c r="N8" s="39"/>
      <c r="O8" s="38"/>
      <c r="P8" s="20"/>
      <c r="Q8" s="38"/>
      <c r="R8" s="39"/>
      <c r="S8" s="38"/>
      <c r="T8" s="20"/>
      <c r="U8" s="38"/>
      <c r="V8" s="39"/>
      <c r="W8" s="38"/>
      <c r="X8" s="20"/>
      <c r="Y8" s="38"/>
      <c r="Z8" s="39"/>
      <c r="AA8" s="38"/>
      <c r="AB8" s="20"/>
      <c r="AC8" s="38"/>
      <c r="AD8" s="39"/>
      <c r="AE8" s="20"/>
      <c r="AF8" s="53"/>
      <c r="AG8" s="72"/>
      <c r="AH8" s="9"/>
      <c r="AI8" s="10"/>
      <c r="AJ8" s="53"/>
      <c r="AK8" s="53"/>
      <c r="AL8" s="53"/>
      <c r="AM8" s="53"/>
      <c r="AN8" s="70"/>
      <c r="AO8" s="79"/>
    </row>
    <row r="9" spans="1:41" s="2" customFormat="1" ht="19.5" customHeight="1">
      <c r="A9" s="22"/>
      <c r="B9" s="23"/>
      <c r="C9" s="24" t="s">
        <v>545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54"/>
      <c r="AF9" s="55"/>
      <c r="AG9" s="73"/>
      <c r="AH9" s="23"/>
      <c r="AI9" s="23"/>
      <c r="AJ9" s="23"/>
      <c r="AK9" s="23"/>
      <c r="AL9" s="74"/>
      <c r="AM9" s="23"/>
      <c r="AN9" s="23"/>
      <c r="AO9" s="22"/>
    </row>
    <row r="10" spans="1:41" s="3" customFormat="1" ht="19.5" customHeight="1">
      <c r="A10" s="25"/>
      <c r="B10" s="26"/>
      <c r="C10" s="27" t="s">
        <v>564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56"/>
      <c r="AF10" s="57"/>
      <c r="AG10" s="75"/>
      <c r="AH10" s="26"/>
      <c r="AI10" s="26"/>
      <c r="AJ10" s="26"/>
      <c r="AK10" s="26"/>
      <c r="AL10" s="76"/>
      <c r="AM10" s="26"/>
      <c r="AN10" s="26"/>
      <c r="AO10" s="25"/>
    </row>
    <row r="11" spans="1:41" s="2" customFormat="1" ht="19.5" customHeight="1">
      <c r="A11" s="22"/>
      <c r="B11" s="23"/>
      <c r="C11" s="28" t="s">
        <v>565</v>
      </c>
      <c r="D11" s="29"/>
      <c r="E11" s="29"/>
      <c r="F11" s="3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43"/>
      <c r="U11" s="43"/>
      <c r="V11" s="43"/>
      <c r="W11" s="43"/>
      <c r="X11" s="43"/>
      <c r="Y11" s="58"/>
      <c r="Z11" s="58"/>
      <c r="AA11" s="58"/>
      <c r="AB11" s="58"/>
      <c r="AC11" s="58"/>
      <c r="AD11" s="58"/>
      <c r="AE11" s="59"/>
      <c r="AF11" s="60"/>
      <c r="AG11" s="23"/>
      <c r="AH11" s="23"/>
      <c r="AI11" s="23"/>
      <c r="AJ11" s="23"/>
      <c r="AK11" s="23"/>
      <c r="AL11" s="74"/>
      <c r="AM11" s="23"/>
      <c r="AN11" s="23"/>
      <c r="AO11" s="23"/>
    </row>
    <row r="12" spans="1:41" s="1224" customFormat="1" ht="47.25" customHeight="1">
      <c r="A12" s="22">
        <v>1</v>
      </c>
      <c r="B12" s="23" t="s">
        <v>566</v>
      </c>
      <c r="C12" s="1222" t="s">
        <v>567</v>
      </c>
      <c r="D12" s="23" t="s">
        <v>41</v>
      </c>
      <c r="E12" s="23"/>
      <c r="F12" s="23">
        <v>2014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45">
        <v>4</v>
      </c>
      <c r="S12" s="45">
        <v>4</v>
      </c>
      <c r="T12" s="1223"/>
      <c r="U12" s="23"/>
      <c r="V12" s="23"/>
      <c r="W12" s="22"/>
      <c r="X12" s="22"/>
      <c r="Y12" s="23"/>
      <c r="Z12" s="23"/>
      <c r="AA12" s="23"/>
      <c r="AB12" s="23"/>
      <c r="AC12" s="23"/>
      <c r="AD12" s="23">
        <v>4</v>
      </c>
      <c r="AE12" s="23">
        <v>4</v>
      </c>
      <c r="AF12" s="23">
        <v>4.08E-4</v>
      </c>
      <c r="AG12" s="23">
        <v>2.4800000000000001E-4</v>
      </c>
      <c r="AH12" s="23"/>
      <c r="AI12" s="23" t="s">
        <v>568</v>
      </c>
      <c r="AJ12" s="23"/>
      <c r="AK12" s="45">
        <v>4</v>
      </c>
      <c r="AL12" s="77">
        <v>0.10199999999999999</v>
      </c>
      <c r="AM12" s="78">
        <v>1</v>
      </c>
      <c r="AN12" s="77">
        <v>6.2E-2</v>
      </c>
      <c r="AO12" s="23"/>
    </row>
    <row r="13" spans="1:41" s="1224" customFormat="1" ht="48" customHeight="1">
      <c r="A13" s="22">
        <v>2</v>
      </c>
      <c r="B13" s="23" t="s">
        <v>569</v>
      </c>
      <c r="C13" s="1222" t="s">
        <v>570</v>
      </c>
      <c r="D13" s="23" t="s">
        <v>41</v>
      </c>
      <c r="E13" s="23"/>
      <c r="F13" s="23">
        <v>2014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45">
        <v>4</v>
      </c>
      <c r="S13" s="45">
        <v>4</v>
      </c>
      <c r="T13" s="1225"/>
      <c r="U13" s="1226"/>
      <c r="V13" s="23"/>
      <c r="W13" s="22"/>
      <c r="X13" s="22"/>
      <c r="Y13" s="23"/>
      <c r="Z13" s="23"/>
      <c r="AA13" s="23"/>
      <c r="AB13" s="23"/>
      <c r="AC13" s="23"/>
      <c r="AD13" s="23">
        <v>4</v>
      </c>
      <c r="AE13" s="23">
        <v>4</v>
      </c>
      <c r="AF13" s="23">
        <v>4.08E-4</v>
      </c>
      <c r="AG13" s="23">
        <v>2.4800000000000001E-4</v>
      </c>
      <c r="AH13" s="23"/>
      <c r="AI13" s="23" t="s">
        <v>568</v>
      </c>
      <c r="AJ13" s="23"/>
      <c r="AK13" s="45">
        <v>4</v>
      </c>
      <c r="AL13" s="77">
        <v>0.10199999999999999</v>
      </c>
      <c r="AM13" s="78">
        <v>1</v>
      </c>
      <c r="AN13" s="77">
        <v>6.2E-2</v>
      </c>
      <c r="AO13" s="23"/>
    </row>
    <row r="14" spans="1:41" s="1228" customFormat="1" ht="27" customHeight="1">
      <c r="A14" s="22"/>
      <c r="B14" s="22"/>
      <c r="C14" s="31" t="s">
        <v>33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23"/>
      <c r="AA14" s="23"/>
      <c r="AB14" s="23"/>
      <c r="AC14" s="23"/>
      <c r="AD14" s="1227">
        <v>8</v>
      </c>
      <c r="AE14" s="1227">
        <v>8</v>
      </c>
      <c r="AF14" s="1227">
        <f>SUM(AF12:AF13)</f>
        <v>8.1599999999999999E-4</v>
      </c>
      <c r="AG14" s="1227">
        <f>SUM(AG12:AG13)</f>
        <v>4.9600000000000002E-4</v>
      </c>
      <c r="AH14" s="23"/>
      <c r="AI14" s="23"/>
      <c r="AJ14" s="23"/>
      <c r="AK14" s="23"/>
      <c r="AL14" s="23"/>
      <c r="AM14" s="23"/>
      <c r="AN14" s="23"/>
      <c r="AO14" s="23"/>
    </row>
  </sheetData>
  <mergeCells count="18">
    <mergeCell ref="AM3:AM7"/>
    <mergeCell ref="AN1:AN7"/>
    <mergeCell ref="AO1:AO7"/>
    <mergeCell ref="H1:K2"/>
    <mergeCell ref="L1:O2"/>
    <mergeCell ref="P1:S2"/>
    <mergeCell ref="AH1:AH7"/>
    <mergeCell ref="AI1:AI7"/>
    <mergeCell ref="AJ3:AJ7"/>
    <mergeCell ref="AK3:AK7"/>
    <mergeCell ref="AL3:AL7"/>
    <mergeCell ref="T1:W1"/>
    <mergeCell ref="X1:AA1"/>
    <mergeCell ref="A1:A7"/>
    <mergeCell ref="D1:D7"/>
    <mergeCell ref="E1:E7"/>
    <mergeCell ref="F1:F7"/>
    <mergeCell ref="G1:G7"/>
  </mergeCells>
  <printOptions horizontalCentered="1"/>
  <pageMargins left="0.35433070866141736" right="0.35433070866141736" top="1.1811023622047245" bottom="0.59055118110236227" header="0.31496062992125984" footer="0.31496062992125984"/>
  <pageSetup paperSize="9" scale="48" firstPageNumber="104" pageOrder="overThenDown" orientation="landscape" useFirstPageNumber="1" r:id="rId1"/>
  <headerFooter alignWithMargins="0">
    <oddFooter>&amp;L&amp;A&amp;CСписък 2 излишни ОБВВПИ към 01.01.2023 г.&amp;R&amp;P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Кл.БП-КЛП-Утил_прехв. от ТР</vt:lpstr>
      <vt:lpstr>Кл.БП-КомМО-Утил.прехв. от ТР</vt:lpstr>
      <vt:lpstr>Кл.БП-КЛП-Утил. доп.</vt:lpstr>
      <vt:lpstr>Кл.БП-СВ-Утил. прехв. от ТР</vt:lpstr>
      <vt:lpstr>Кл.БП-СВ-Утил. доп.</vt:lpstr>
      <vt:lpstr>Кл.БП-ВВС-Утил. прехв. от ТР</vt:lpstr>
      <vt:lpstr>АСП-КЛП-Утил._прехв. от ТР</vt:lpstr>
      <vt:lpstr>АСП-ВВС- Утил._прехв. от ТР</vt:lpstr>
      <vt:lpstr>АСП-ВВС-Утил. доп.</vt:lpstr>
      <vt:lpstr>Инж.БП-КЛП-Утил.прех. от ТР</vt:lpstr>
      <vt:lpstr>Инж.БП-КЛП-Утил._доп.</vt:lpstr>
      <vt:lpstr>Инж.БП-СВ-Утил. доп.</vt:lpstr>
      <vt:lpstr>Елементи от ЗУР-КЛП-утил.изм.</vt:lpstr>
      <vt:lpstr>МорскиБП-ВМС-Утил. доп.</vt:lpstr>
      <vt:lpstr>'АСП-ВВС- Утил._прехв. от ТР'!Print_Area</vt:lpstr>
      <vt:lpstr>'АСП-КЛП-Утил._прехв. от ТР'!Print_Area</vt:lpstr>
      <vt:lpstr>'Инж.БП-КЛП-Утил._доп.'!Print_Area</vt:lpstr>
      <vt:lpstr>'Инж.БП-КЛП-Утил.прех. от ТР'!Print_Area</vt:lpstr>
      <vt:lpstr>'Кл.БП-КЛП-Утил. доп.'!Print_Area</vt:lpstr>
      <vt:lpstr>'Кл.БП-КЛП-Утил_прехв. от ТР'!Print_Area</vt:lpstr>
      <vt:lpstr>'МорскиБП-ВМС-Утил. доп.'!Print_Area</vt:lpstr>
      <vt:lpstr>'АСП-ВВС- Утил._прехв. от ТР'!Print_Titles</vt:lpstr>
      <vt:lpstr>'АСП-ВВС-Утил. доп.'!Print_Titles</vt:lpstr>
      <vt:lpstr>'АСП-КЛП-Утил._прехв. от ТР'!Print_Titles</vt:lpstr>
      <vt:lpstr>'Елементи от ЗУР-КЛП-утил.изм.'!Print_Titles</vt:lpstr>
      <vt:lpstr>'Инж.БП-КЛП-Утил._доп.'!Print_Titles</vt:lpstr>
      <vt:lpstr>'Инж.БП-СВ-Утил. доп.'!Print_Titles</vt:lpstr>
      <vt:lpstr>'Кл.БП-ВВС-Утил. прехв. от ТР'!Print_Titles</vt:lpstr>
      <vt:lpstr>'Кл.БП-КЛП-Утил. доп.'!Print_Titles</vt:lpstr>
      <vt:lpstr>'Кл.БП-КЛП-Утил_прехв. от ТР'!Print_Titles</vt:lpstr>
      <vt:lpstr>'Кл.БП-СВ-Утил. доп.'!Print_Titles</vt:lpstr>
      <vt:lpstr>'Кл.БП-СВ-Утил. прехв. от ТР'!Print_Titles</vt:lpstr>
      <vt:lpstr>'МорскиБП-ВМС-Утил. доп.'!Print_Titles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Simona G. Keyn</cp:lastModifiedBy>
  <cp:lastPrinted>2023-02-07T09:23:40Z</cp:lastPrinted>
  <dcterms:created xsi:type="dcterms:W3CDTF">2019-11-08T08:01:00Z</dcterms:created>
  <dcterms:modified xsi:type="dcterms:W3CDTF">2023-03-16T11:48:03Z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C480AE6F1F6449AC94A09AFC32D2726A</vt:lpwstr>
  </property>
  <property fmtid="{D5CDD505-2E9C-101B-9397-08002B2CF9AE}" pid="3" name="KSOProductBuildVer">
    <vt:lpwstr>1033-11.2.0.11042</vt:lpwstr>
  </property>
</Properties>
</file>